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35" windowWidth="27495" windowHeight="12000"/>
  </bookViews>
  <sheets>
    <sheet name="Krycí list" sheetId="1" r:id="rId1"/>
    <sheet name="Rekapitulace" sheetId="2" r:id="rId2"/>
    <sheet name="Položky" sheetId="3" r:id="rId3"/>
  </sheets>
  <definedNames>
    <definedName name="_BPK1">Položky!#REF!</definedName>
    <definedName name="_BPK2">Položky!#REF!</definedName>
    <definedName name="_BPK3">Položky!#REF!</definedName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Rekapitulace!$G$12</definedName>
    <definedName name="Dodavka0">Položky!#REF!</definedName>
    <definedName name="HSV">Rekapitulace!$E$12</definedName>
    <definedName name="HSV0">Položky!#REF!</definedName>
    <definedName name="HZS">Rekapitulace!$I$12</definedName>
    <definedName name="HZS0">Položky!#REF!</definedName>
    <definedName name="JKSO">'Krycí list'!$G$2</definedName>
    <definedName name="MJ">'Krycí list'!$G$5</definedName>
    <definedName name="Mont">Rekapitulace!$H$12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Položky!$A$1:$G$53</definedName>
    <definedName name="_xlnm.Print_Area" localSheetId="1">Rekapitulace!$A$1:$I$26</definedName>
    <definedName name="PocetMJ">'Krycí list'!$G$6</definedName>
    <definedName name="Poznamka">'Krycí list'!$B$37</definedName>
    <definedName name="Projektant">'Krycí list'!$C$8</definedName>
    <definedName name="PSV">Rekapitulace!$F$12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Rekapitulace!$H$25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4519" fullCalcOnLoad="1"/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52" i="3"/>
  <c r="BE53" s="1"/>
  <c r="I11" i="2" s="1"/>
  <c r="BD52" i="3"/>
  <c r="BC52"/>
  <c r="BB52"/>
  <c r="BA52"/>
  <c r="BA53" s="1"/>
  <c r="E11" i="2" s="1"/>
  <c r="G52" i="3"/>
  <c r="BE51"/>
  <c r="BD51"/>
  <c r="BC51"/>
  <c r="BC53" s="1"/>
  <c r="G11" i="2" s="1"/>
  <c r="BA51" i="3"/>
  <c r="G51"/>
  <c r="BB51" s="1"/>
  <c r="BB53" s="1"/>
  <c r="F11" i="2" s="1"/>
  <c r="B11"/>
  <c r="A11"/>
  <c r="BD53" i="3"/>
  <c r="H11" i="2" s="1"/>
  <c r="G53" i="3"/>
  <c r="C53"/>
  <c r="BE48"/>
  <c r="BD48"/>
  <c r="BC48"/>
  <c r="BA48"/>
  <c r="G48"/>
  <c r="BB48" s="1"/>
  <c r="BE47"/>
  <c r="BD47"/>
  <c r="BC47"/>
  <c r="BB47"/>
  <c r="BA47"/>
  <c r="G47"/>
  <c r="BE46"/>
  <c r="BD46"/>
  <c r="BC46"/>
  <c r="BA46"/>
  <c r="G46"/>
  <c r="BB46" s="1"/>
  <c r="BE45"/>
  <c r="BD45"/>
  <c r="BC45"/>
  <c r="BB45"/>
  <c r="BA45"/>
  <c r="G45"/>
  <c r="BE44"/>
  <c r="BD44"/>
  <c r="BC44"/>
  <c r="BA44"/>
  <c r="G44"/>
  <c r="BB44" s="1"/>
  <c r="BE43"/>
  <c r="BE49" s="1"/>
  <c r="I10" i="2" s="1"/>
  <c r="BD43" i="3"/>
  <c r="BC43"/>
  <c r="BB43"/>
  <c r="BA43"/>
  <c r="BA49" s="1"/>
  <c r="E10" i="2" s="1"/>
  <c r="G43" i="3"/>
  <c r="BE42"/>
  <c r="BD42"/>
  <c r="BC42"/>
  <c r="BC49" s="1"/>
  <c r="G10" i="2" s="1"/>
  <c r="BA42" i="3"/>
  <c r="G42"/>
  <c r="BB42" s="1"/>
  <c r="B10" i="2"/>
  <c r="A10"/>
  <c r="BD49" i="3"/>
  <c r="H10" i="2" s="1"/>
  <c r="G49" i="3"/>
  <c r="C49"/>
  <c r="BE39"/>
  <c r="BD39"/>
  <c r="BC39"/>
  <c r="BA39"/>
  <c r="G39"/>
  <c r="BB39" s="1"/>
  <c r="BE38"/>
  <c r="BD38"/>
  <c r="BC38"/>
  <c r="BB38"/>
  <c r="BA38"/>
  <c r="G38"/>
  <c r="BE37"/>
  <c r="BD37"/>
  <c r="BC37"/>
  <c r="BA37"/>
  <c r="G37"/>
  <c r="BB37" s="1"/>
  <c r="BE36"/>
  <c r="BD36"/>
  <c r="BC36"/>
  <c r="BB36"/>
  <c r="BA36"/>
  <c r="G36"/>
  <c r="BE35"/>
  <c r="BD35"/>
  <c r="BC35"/>
  <c r="BC40" s="1"/>
  <c r="G9" i="2" s="1"/>
  <c r="BA35" i="3"/>
  <c r="G35"/>
  <c r="BB35" s="1"/>
  <c r="BB40" s="1"/>
  <c r="F9" i="2" s="1"/>
  <c r="BE34" i="3"/>
  <c r="BE40" s="1"/>
  <c r="I9" i="2" s="1"/>
  <c r="BD34" i="3"/>
  <c r="BD40" s="1"/>
  <c r="H9" i="2" s="1"/>
  <c r="BC34" i="3"/>
  <c r="BB34"/>
  <c r="BA34"/>
  <c r="BA40" s="1"/>
  <c r="E9" i="2" s="1"/>
  <c r="G34" i="3"/>
  <c r="G40" s="1"/>
  <c r="B9" i="2"/>
  <c r="A9"/>
  <c r="C40" i="3"/>
  <c r="BE31"/>
  <c r="BD31"/>
  <c r="BC31"/>
  <c r="BB31"/>
  <c r="BA31"/>
  <c r="G31"/>
  <c r="BE30"/>
  <c r="BD30"/>
  <c r="BC30"/>
  <c r="BA30"/>
  <c r="G30"/>
  <c r="BB30" s="1"/>
  <c r="BE29"/>
  <c r="BD29"/>
  <c r="BC29"/>
  <c r="BB29"/>
  <c r="BA29"/>
  <c r="G29"/>
  <c r="BE28"/>
  <c r="BD28"/>
  <c r="BC28"/>
  <c r="BA28"/>
  <c r="G28"/>
  <c r="BB28" s="1"/>
  <c r="BE27"/>
  <c r="BD27"/>
  <c r="BC27"/>
  <c r="BB27"/>
  <c r="BA27"/>
  <c r="G27"/>
  <c r="BE26"/>
  <c r="BD26"/>
  <c r="BC26"/>
  <c r="BA26"/>
  <c r="G26"/>
  <c r="BB26" s="1"/>
  <c r="BE25"/>
  <c r="BD25"/>
  <c r="BC25"/>
  <c r="BB25"/>
  <c r="BA25"/>
  <c r="G25"/>
  <c r="BE24"/>
  <c r="BD24"/>
  <c r="BC24"/>
  <c r="BA24"/>
  <c r="G24"/>
  <c r="BB24" s="1"/>
  <c r="BE23"/>
  <c r="BD23"/>
  <c r="BC23"/>
  <c r="BB23"/>
  <c r="BA23"/>
  <c r="G23"/>
  <c r="BE22"/>
  <c r="BD22"/>
  <c r="BC22"/>
  <c r="BA22"/>
  <c r="G22"/>
  <c r="BB22" s="1"/>
  <c r="BE21"/>
  <c r="BD21"/>
  <c r="BC21"/>
  <c r="BB21"/>
  <c r="BA21"/>
  <c r="G21"/>
  <c r="BE20"/>
  <c r="BD20"/>
  <c r="BC20"/>
  <c r="BA20"/>
  <c r="G20"/>
  <c r="BB20" s="1"/>
  <c r="BE19"/>
  <c r="BD19"/>
  <c r="BC19"/>
  <c r="BB19"/>
  <c r="BA19"/>
  <c r="G19"/>
  <c r="BE18"/>
  <c r="BD18"/>
  <c r="BC18"/>
  <c r="BA18"/>
  <c r="G18"/>
  <c r="BB18" s="1"/>
  <c r="BE17"/>
  <c r="BD17"/>
  <c r="BC17"/>
  <c r="BB17"/>
  <c r="BA17"/>
  <c r="G17"/>
  <c r="BE16"/>
  <c r="BD16"/>
  <c r="BC16"/>
  <c r="BC32" s="1"/>
  <c r="G8" i="2" s="1"/>
  <c r="BA16" i="3"/>
  <c r="G16"/>
  <c r="BB16" s="1"/>
  <c r="BE15"/>
  <c r="BE32" s="1"/>
  <c r="I8" i="2" s="1"/>
  <c r="BD15" i="3"/>
  <c r="BD32" s="1"/>
  <c r="H8" i="2" s="1"/>
  <c r="BC15" i="3"/>
  <c r="BB15"/>
  <c r="BA15"/>
  <c r="BA32" s="1"/>
  <c r="E8" i="2" s="1"/>
  <c r="G15" i="3"/>
  <c r="G32" s="1"/>
  <c r="B8" i="2"/>
  <c r="A8"/>
  <c r="C32" i="3"/>
  <c r="BE12"/>
  <c r="BD12"/>
  <c r="BC12"/>
  <c r="BB12"/>
  <c r="BA12"/>
  <c r="G12"/>
  <c r="BE11"/>
  <c r="BD11"/>
  <c r="BC11"/>
  <c r="BA11"/>
  <c r="G11"/>
  <c r="BB11" s="1"/>
  <c r="BE10"/>
  <c r="BD10"/>
  <c r="BC10"/>
  <c r="BB10"/>
  <c r="BA10"/>
  <c r="G10"/>
  <c r="BE9"/>
  <c r="BD9"/>
  <c r="BC9"/>
  <c r="BC13" s="1"/>
  <c r="G7" i="2" s="1"/>
  <c r="BA9" i="3"/>
  <c r="G9"/>
  <c r="BB9" s="1"/>
  <c r="BB13" s="1"/>
  <c r="F7" i="2" s="1"/>
  <c r="BE8" i="3"/>
  <c r="BE13" s="1"/>
  <c r="I7" i="2" s="1"/>
  <c r="BD8" i="3"/>
  <c r="BD13" s="1"/>
  <c r="H7" i="2" s="1"/>
  <c r="BC8" i="3"/>
  <c r="BB8"/>
  <c r="BA8"/>
  <c r="BA13" s="1"/>
  <c r="E7" i="2" s="1"/>
  <c r="G8" i="3"/>
  <c r="G13" s="1"/>
  <c r="B7" i="2"/>
  <c r="A7"/>
  <c r="C13" i="3"/>
  <c r="E4"/>
  <c r="C4"/>
  <c r="F3"/>
  <c r="C3"/>
  <c r="C2" i="2"/>
  <c r="C1"/>
  <c r="C33" i="1"/>
  <c r="F33" s="1"/>
  <c r="C31"/>
  <c r="C9"/>
  <c r="G7"/>
  <c r="D2"/>
  <c r="C2"/>
  <c r="BB49" i="3" l="1"/>
  <c r="F10" i="2" s="1"/>
  <c r="E12"/>
  <c r="I12"/>
  <c r="C21" i="1" s="1"/>
  <c r="BB32" i="3"/>
  <c r="F8" i="2" s="1"/>
  <c r="F12" s="1"/>
  <c r="C16" i="1" s="1"/>
  <c r="H12" i="2"/>
  <c r="C17" i="1" s="1"/>
  <c r="G12" i="2"/>
  <c r="C18" i="1" s="1"/>
  <c r="G24" i="2" l="1"/>
  <c r="I24" s="1"/>
  <c r="G23"/>
  <c r="I23" s="1"/>
  <c r="G21" i="1" s="1"/>
  <c r="G22" i="2"/>
  <c r="I22" s="1"/>
  <c r="G20" i="1" s="1"/>
  <c r="G21" i="2"/>
  <c r="I21" s="1"/>
  <c r="G19" i="1" s="1"/>
  <c r="G20" i="2"/>
  <c r="I20" s="1"/>
  <c r="G18" i="1" s="1"/>
  <c r="G19" i="2"/>
  <c r="I19" s="1"/>
  <c r="G17" i="1" s="1"/>
  <c r="G18" i="2"/>
  <c r="I18" s="1"/>
  <c r="G16" i="1" s="1"/>
  <c r="G17" i="2"/>
  <c r="I17" s="1"/>
  <c r="C15" i="1"/>
  <c r="C19" s="1"/>
  <c r="C22" s="1"/>
  <c r="G15" l="1"/>
  <c r="H25" i="2"/>
  <c r="G23" i="1" s="1"/>
  <c r="G22" s="1"/>
  <c r="C23" l="1"/>
  <c r="F30" s="1"/>
  <c r="F31" l="1"/>
  <c r="F34" s="1"/>
</calcChain>
</file>

<file path=xl/sharedStrings.xml><?xml version="1.0" encoding="utf-8"?>
<sst xmlns="http://schemas.openxmlformats.org/spreadsheetml/2006/main" count="241" uniqueCount="168">
  <si>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</si>
  <si>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</si>
  <si>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</si>
  <si>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</si>
  <si>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</si>
  <si>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</si>
  <si>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</si>
  <si>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</si>
  <si>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</si>
  <si>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</si>
  <si>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</si>
  <si>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</si>
  <si>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</si>
  <si>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</si>
  <si>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</si>
  <si>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</si>
  <si>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</si>
  <si>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</si>
  <si>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</si>
  <si>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</si>
  <si>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</si>
  <si>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</si>
  <si>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</si>
  <si>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</si>
  <si>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</si>
  <si>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</si>
  <si>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</si>
  <si>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</si>
  <si>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</si>
  <si>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</si>
  <si>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</si>
  <si>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</si>
  <si>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</si>
  <si>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</si>
  <si>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</si>
  <si>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</si>
  <si>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</si>
  <si>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</si>
  <si>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</si>
  <si>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</si>
  <si>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</si>
  <si>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</si>
  <si>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</si>
  <si>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</si>
  <si>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</si>
  <si>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</si>
  <si>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</si>
  <si>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</si>
  <si>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</si>
  <si>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</si>
  <si>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</si>
  <si>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</si>
  <si>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</si>
  <si>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</si>
  <si>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</si>
  <si>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</si>
  <si>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</si>
  <si>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</si>
  <si>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</si>
  <si>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</si>
  <si>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</si>
  <si>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</si>
  <si>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</si>
  <si>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</si>
  <si>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</si>
  <si>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</si>
  <si>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</si>
  <si>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</si>
  <si>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</si>
  <si>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</si>
  <si>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</si>
  <si>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</si>
  <si>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</si>
  <si>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</si>
  <si>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</si>
  <si>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</si>
  <si>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ks</t>
  </si>
  <si>
    <t>Celkem za</t>
  </si>
  <si>
    <t>16083</t>
  </si>
  <si>
    <t>Šemíkovice - st.úpravy obj. č. 59</t>
  </si>
  <si>
    <t>Nabídka</t>
  </si>
  <si>
    <t>UT</t>
  </si>
  <si>
    <t>731</t>
  </si>
  <si>
    <t>Kotelny</t>
  </si>
  <si>
    <t>pc</t>
  </si>
  <si>
    <t>Plynový kotel kondenz. 9-35kW vč.venkovního čidla a kotlového čerpadla</t>
  </si>
  <si>
    <t>kpl</t>
  </si>
  <si>
    <t xml:space="preserve">Montáž plyn. kotle </t>
  </si>
  <si>
    <t xml:space="preserve">Uvedení do provozu </t>
  </si>
  <si>
    <t xml:space="preserve">Odkouření vč.MTZ </t>
  </si>
  <si>
    <t xml:space="preserve">Revize komínu </t>
  </si>
  <si>
    <t>733</t>
  </si>
  <si>
    <t>Rozvod potrubí</t>
  </si>
  <si>
    <t>733161108R00</t>
  </si>
  <si>
    <t>Potrubí měděné 28 x 1,5 mm, tvrdé /1+4/</t>
  </si>
  <si>
    <t>m</t>
  </si>
  <si>
    <t>733161107R00</t>
  </si>
  <si>
    <t>Potrubí měděné 22 x 1 mm, polotvrdé /26,44+13,2/</t>
  </si>
  <si>
    <t>733161106R00</t>
  </si>
  <si>
    <t>Potrubí měděné 18 x 1 mm, polotvrdé /6+12,2+12,8+3,4/</t>
  </si>
  <si>
    <t>733161104R00</t>
  </si>
  <si>
    <t>Potr.Cu 15x1mm/14+8+1+2,86+0,66+6,84+4,2+4,8+5 2+2,4+1,8+4,74+1,82+13,8+1+3,72+1,8/</t>
  </si>
  <si>
    <t>733291101U00</t>
  </si>
  <si>
    <t xml:space="preserve">Zkouška těsnosti potrubí Cu -D 35 </t>
  </si>
  <si>
    <t>733161200T00</t>
  </si>
  <si>
    <t xml:space="preserve">DG přechod CU  15 x 1/2" </t>
  </si>
  <si>
    <t>kus</t>
  </si>
  <si>
    <t>733191923R00</t>
  </si>
  <si>
    <t xml:space="preserve">Příplatek za zhotovení přípojky Cu15 </t>
  </si>
  <si>
    <t>734220001T00</t>
  </si>
  <si>
    <t xml:space="preserve">Šroubení připojovací rohové k OT 1/2" </t>
  </si>
  <si>
    <t>734220010T00</t>
  </si>
  <si>
    <t xml:space="preserve">Hlavice term. stand. </t>
  </si>
  <si>
    <t>734230002T00</t>
  </si>
  <si>
    <t xml:space="preserve">Kohout kulový   3/4" </t>
  </si>
  <si>
    <t>734261214R00</t>
  </si>
  <si>
    <t xml:space="preserve">Šroubení  mosazné přímé, G 3/4 </t>
  </si>
  <si>
    <t>734209103R00</t>
  </si>
  <si>
    <t xml:space="preserve">Montáž armatur závitových,s 1závitem, G 1/2 </t>
  </si>
  <si>
    <t>734209104R00</t>
  </si>
  <si>
    <t xml:space="preserve">Montáž armatur závitových,s 1závitem, G 3/4 </t>
  </si>
  <si>
    <t>734209114R00</t>
  </si>
  <si>
    <t xml:space="preserve">Montáž armatur závitových,se 2závity, G 3/4 </t>
  </si>
  <si>
    <t>734230102T00</t>
  </si>
  <si>
    <t xml:space="preserve">Kohout kulový s filtrem  3/4" </t>
  </si>
  <si>
    <t xml:space="preserve">Filtr magnetický ke kotli </t>
  </si>
  <si>
    <t xml:space="preserve">Mtž mag.filtru </t>
  </si>
  <si>
    <t>713</t>
  </si>
  <si>
    <t>Izolace tepelné</t>
  </si>
  <si>
    <t>713410006T00</t>
  </si>
  <si>
    <t xml:space="preserve">MTZ návlekových  izolací - pěnový polyetylen </t>
  </si>
  <si>
    <t>713410060T00</t>
  </si>
  <si>
    <t xml:space="preserve">Izolace potrubí pěnová tl. 20 DN 28 </t>
  </si>
  <si>
    <t>713410059T00</t>
  </si>
  <si>
    <t xml:space="preserve">Izolace potrubí pěnová tl. 20 DN 22 </t>
  </si>
  <si>
    <t>713410058T00</t>
  </si>
  <si>
    <t xml:space="preserve">Izolace potrubí pěnová tl. 20 DN 18 </t>
  </si>
  <si>
    <t>713410057T00</t>
  </si>
  <si>
    <t xml:space="preserve">Izolace potrubí pěnová tl. 20 DN 15 </t>
  </si>
  <si>
    <t>713410011T00</t>
  </si>
  <si>
    <t xml:space="preserve">Izolace potrubí pěnová tl. 5 DN 15 </t>
  </si>
  <si>
    <t>735</t>
  </si>
  <si>
    <t>Otopná tělesa</t>
  </si>
  <si>
    <t>735152573U00</t>
  </si>
  <si>
    <t xml:space="preserve">Těleso Ventil Kompakt22 v/l 600/600 </t>
  </si>
  <si>
    <t>735152574U00</t>
  </si>
  <si>
    <t xml:space="preserve">Těleso Ventil Kompakt22 v/l 600/700 </t>
  </si>
  <si>
    <t>735152576U00</t>
  </si>
  <si>
    <t xml:space="preserve">Těleso Ventil Kompakt22 v/l 600/900 </t>
  </si>
  <si>
    <t>735152571U00</t>
  </si>
  <si>
    <t xml:space="preserve">Těleso Ventil Kompakt22 v/l 600/400 </t>
  </si>
  <si>
    <t>735152572U00</t>
  </si>
  <si>
    <t xml:space="preserve">Těleso Ventil Kompakt22 v/l 600/500 </t>
  </si>
  <si>
    <t>735159210R00</t>
  </si>
  <si>
    <t xml:space="preserve">Montáž panelových těles 2řadých do délky 1140 mm </t>
  </si>
  <si>
    <t xml:space="preserve">Topná zkouška a vyregukování těles </t>
  </si>
  <si>
    <t>789</t>
  </si>
  <si>
    <t xml:space="preserve">VRN 3% </t>
  </si>
  <si>
    <t xml:space="preserve">Montážní pásmo II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</si>
  <si>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</si>
  <si>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</si>
  <si>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</si>
  <si>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</si>
  <si>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</si>
  <si>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</si>
  <si>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</si>
  <si>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</si>
  <si>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MEZLÍK ,s.r.o.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</si>
</sst>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49" fontId="4" fillId="0" borderId="6" xfId="0" applyNumberFormat="1" applyFont="1" applyBorder="1" applyAlignment="1">
      <alignment horizontal="left"/>
    </xf>
    <xf numFmtId="0" fontId="1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49" fontId="4" fillId="0" borderId="11" xfId="0" applyNumberFormat="1" applyFont="1" applyBorder="1" applyAlignment="1">
      <alignment horizontal="left"/>
    </xf>
    <xf numFmtId="49" fontId="3" fillId="2" borderId="7" xfId="0" applyNumberFormat="1" applyFont="1" applyFill="1" applyBorder="1"/>
    <xf numFmtId="49" fontId="1" fillId="2" borderId="8" xfId="0" applyNumberFormat="1" applyFont="1" applyFill="1" applyBorder="1"/>
    <xf numFmtId="0" fontId="3" fillId="2" borderId="9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4" fillId="0" borderId="10" xfId="0" applyFont="1" applyFill="1" applyBorder="1"/>
    <xf numFmtId="3" fontId="4" fillId="0" borderId="11" xfId="0" applyNumberFormat="1" applyFont="1" applyBorder="1" applyAlignment="1">
      <alignment horizontal="left"/>
    </xf>
    <xf numFmtId="0" fontId="0" fillId="0" borderId="0" xfId="0" applyFill="1"/>
    <xf numFmtId="49" fontId="3" fillId="2" borderId="12" xfId="0" applyNumberFormat="1" applyFont="1" applyFill="1" applyBorder="1"/>
    <xf numFmtId="49" fontId="1" fillId="2" borderId="13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49" fontId="4" fillId="0" borderId="10" xfId="0" applyNumberFormat="1" applyFont="1" applyBorder="1" applyAlignment="1">
      <alignment horizontal="left"/>
    </xf>
    <xf numFmtId="0" fontId="4" fillId="0" borderId="14" xfId="0" applyFont="1" applyBorder="1"/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NumberFormat="1" applyFont="1" applyBorder="1"/>
    <xf numFmtId="0" fontId="4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4" fillId="0" borderId="16" xfId="0" applyFont="1" applyBorder="1" applyAlignment="1">
      <alignment horizontal="left"/>
    </xf>
    <xf numFmtId="0" fontId="0" fillId="0" borderId="0" xfId="0" applyBorder="1"/>
    <xf numFmtId="0" fontId="4" fillId="0" borderId="10" xfId="0" applyFont="1" applyFill="1" applyBorder="1" applyAlignment="1"/>
    <xf numFmtId="0" fontId="4" fillId="0" borderId="16" xfId="0" applyFont="1" applyFill="1" applyBorder="1" applyAlignment="1"/>
    <xf numFmtId="0" fontId="1" fillId="0" borderId="0" xfId="0" applyFont="1" applyFill="1" applyBorder="1" applyAlignment="1"/>
    <xf numFmtId="0" fontId="4" fillId="0" borderId="10" xfId="0" applyFont="1" applyBorder="1" applyAlignment="1"/>
    <xf numFmtId="0" fontId="4" fillId="0" borderId="16" xfId="0" applyFont="1" applyBorder="1" applyAlignment="1"/>
    <xf numFmtId="3" fontId="0" fillId="0" borderId="0" xfId="0" applyNumberFormat="1"/>
    <xf numFmtId="0" fontId="4" fillId="0" borderId="7" xfId="0" applyFont="1" applyBorder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6" fillId="0" borderId="19" xfId="0" applyFont="1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7" fillId="2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centerContinuous"/>
    </xf>
    <xf numFmtId="0" fontId="7" fillId="2" borderId="22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0" fontId="0" fillId="0" borderId="24" xfId="0" applyBorder="1"/>
    <xf numFmtId="0" fontId="0" fillId="0" borderId="25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6" xfId="0" applyBorder="1"/>
    <xf numFmtId="0" fontId="0" fillId="0" borderId="25" xfId="0" applyBorder="1" applyAlignment="1">
      <alignment shrinkToFit="1"/>
    </xf>
    <xf numFmtId="0" fontId="0" fillId="0" borderId="27" xfId="0" applyBorder="1"/>
    <xf numFmtId="0" fontId="8" fillId="0" borderId="7" xfId="0" applyFont="1" applyBorder="1"/>
    <xf numFmtId="0" fontId="0" fillId="0" borderId="12" xfId="0" applyBorder="1"/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3" fontId="0" fillId="0" borderId="30" xfId="0" applyNumberFormat="1" applyBorder="1"/>
    <xf numFmtId="0" fontId="0" fillId="0" borderId="28" xfId="0" applyBorder="1"/>
    <xf numFmtId="3" fontId="0" fillId="0" borderId="31" xfId="0" applyNumberFormat="1" applyBorder="1"/>
    <xf numFmtId="0" fontId="0" fillId="0" borderId="29" xfId="0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0" fillId="0" borderId="13" xfId="0" applyBorder="1"/>
    <xf numFmtId="0" fontId="0" fillId="0" borderId="34" xfId="0" applyBorder="1"/>
    <xf numFmtId="0" fontId="0" fillId="0" borderId="35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0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5" fontId="0" fillId="0" borderId="40" xfId="0" applyNumberFormat="1" applyBorder="1" applyAlignment="1">
      <alignment horizontal="right"/>
    </xf>
    <xf numFmtId="0" fontId="0" fillId="0" borderId="40" xfId="0" applyBorder="1"/>
    <xf numFmtId="166" fontId="0" fillId="0" borderId="15" xfId="0" applyNumberFormat="1" applyBorder="1" applyAlignment="1">
      <alignment horizontal="right" indent="2"/>
    </xf>
    <xf numFmtId="166" fontId="0" fillId="0" borderId="16" xfId="0" applyNumberFormat="1" applyBorder="1" applyAlignment="1">
      <alignment horizontal="right" indent="2"/>
    </xf>
    <xf numFmtId="0" fontId="0" fillId="0" borderId="9" xfId="0" applyBorder="1"/>
    <xf numFmtId="165" fontId="0" fillId="0" borderId="8" xfId="0" applyNumberFormat="1" applyBorder="1" applyAlignment="1">
      <alignment horizontal="right"/>
    </xf>
    <xf numFmtId="0" fontId="6" fillId="2" borderId="28" xfId="0" applyFont="1" applyFill="1" applyBorder="1"/>
    <xf numFmtId="0" fontId="6" fillId="2" borderId="31" xfId="0" applyFont="1" applyFill="1" applyBorder="1"/>
    <xf numFmtId="0" fontId="6" fillId="2" borderId="29" xfId="0" applyFont="1" applyFill="1" applyBorder="1"/>
    <xf numFmtId="166" fontId="6" fillId="2" borderId="41" xfId="0" applyNumberFormat="1" applyFont="1" applyFill="1" applyBorder="1" applyAlignment="1">
      <alignment horizontal="right" indent="2"/>
    </xf>
    <xf numFmtId="166" fontId="6" fillId="2" borderId="42" xfId="0" applyNumberFormat="1" applyFont="1" applyFill="1" applyBorder="1" applyAlignment="1">
      <alignment horizontal="right" indent="2"/>
    </xf>
    <xf numFmtId="0" fontId="6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10" fillId="0" borderId="43" xfId="1" applyFont="1" applyBorder="1" applyAlignment="1">
      <alignment horizontal="center"/>
    </xf>
    <xf numFmtId="0" fontId="10" fillId="0" borderId="44" xfId="1" applyFont="1" applyBorder="1" applyAlignment="1">
      <alignment horizontal="center"/>
    </xf>
    <xf numFmtId="0" fontId="3" fillId="0" borderId="45" xfId="1" applyFont="1" applyBorder="1"/>
    <xf numFmtId="0" fontId="10" fillId="0" borderId="45" xfId="1" applyBorder="1"/>
    <xf numFmtId="0" fontId="10" fillId="0" borderId="45" xfId="1" applyBorder="1" applyAlignment="1">
      <alignment horizontal="right"/>
    </xf>
    <xf numFmtId="0" fontId="10" fillId="0" borderId="46" xfId="1" applyFont="1" applyBorder="1"/>
    <xf numFmtId="0" fontId="0" fillId="0" borderId="45" xfId="0" applyNumberFormat="1" applyBorder="1" applyAlignment="1">
      <alignment horizontal="left"/>
    </xf>
    <xf numFmtId="0" fontId="0" fillId="0" borderId="47" xfId="0" applyNumberFormat="1" applyBorder="1"/>
    <xf numFmtId="0" fontId="10" fillId="0" borderId="48" xfId="1" applyFont="1" applyBorder="1" applyAlignment="1">
      <alignment horizontal="center"/>
    </xf>
    <xf numFmtId="0" fontId="10" fillId="0" borderId="49" xfId="1" applyFont="1" applyBorder="1" applyAlignment="1">
      <alignment horizontal="center"/>
    </xf>
    <xf numFmtId="0" fontId="3" fillId="0" borderId="50" xfId="1" applyFont="1" applyBorder="1"/>
    <xf numFmtId="0" fontId="10" fillId="0" borderId="50" xfId="1" applyBorder="1"/>
    <xf numFmtId="0" fontId="10" fillId="0" borderId="50" xfId="1" applyBorder="1" applyAlignment="1">
      <alignment horizontal="right"/>
    </xf>
    <xf numFmtId="0" fontId="10" fillId="0" borderId="51" xfId="1" applyFont="1" applyBorder="1" applyAlignment="1">
      <alignment horizontal="left"/>
    </xf>
    <xf numFmtId="0" fontId="10" fillId="0" borderId="50" xfId="1" applyFont="1" applyBorder="1" applyAlignment="1">
      <alignment horizontal="left"/>
    </xf>
    <xf numFmtId="0" fontId="10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11" fillId="0" borderId="0" xfId="0" applyFont="1" applyBorder="1"/>
    <xf numFmtId="3" fontId="8" fillId="0" borderId="35" xfId="0" applyNumberFormat="1" applyFont="1" applyBorder="1"/>
    <xf numFmtId="0" fontId="7" fillId="2" borderId="21" xfId="0" applyFont="1" applyFill="1" applyBorder="1"/>
    <xf numFmtId="0" fontId="7" fillId="2" borderId="22" xfId="0" applyFont="1" applyFill="1" applyBorder="1"/>
    <xf numFmtId="3" fontId="7" fillId="2" borderId="23" xfId="0" applyNumberFormat="1" applyFont="1" applyFill="1" applyBorder="1"/>
    <xf numFmtId="3" fontId="7" fillId="2" borderId="53" xfId="0" applyNumberFormat="1" applyFont="1" applyFill="1" applyBorder="1"/>
    <xf numFmtId="3" fontId="7" fillId="2" borderId="54" xfId="0" applyNumberFormat="1" applyFont="1" applyFill="1" applyBorder="1"/>
    <xf numFmtId="3" fontId="7" fillId="2" borderId="55" xfId="0" applyNumberFormat="1" applyFont="1" applyFill="1" applyBorder="1"/>
    <xf numFmtId="0" fontId="7" fillId="0" borderId="0" xfId="0" applyFont="1"/>
    <xf numFmtId="3" fontId="2" fillId="0" borderId="0" xfId="0" applyNumberFormat="1" applyFont="1" applyAlignment="1">
      <alignment horizontal="centerContinuous"/>
    </xf>
    <xf numFmtId="0" fontId="0" fillId="2" borderId="33" xfId="0" applyFill="1" applyBorder="1"/>
    <xf numFmtId="0" fontId="3" fillId="2" borderId="5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right"/>
    </xf>
    <xf numFmtId="4" fontId="5" fillId="2" borderId="33" xfId="0" applyNumberFormat="1" applyFont="1" applyFill="1" applyBorder="1" applyAlignment="1">
      <alignment horizontal="right"/>
    </xf>
    <xf numFmtId="0" fontId="8" fillId="0" borderId="27" xfId="0" applyFont="1" applyBorder="1"/>
    <xf numFmtId="0" fontId="8" fillId="0" borderId="25" xfId="0" applyFont="1" applyBorder="1"/>
    <xf numFmtId="0" fontId="8" fillId="0" borderId="17" xfId="0" applyFont="1" applyBorder="1"/>
    <xf numFmtId="3" fontId="8" fillId="0" borderId="26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3" fontId="8" fillId="0" borderId="36" xfId="0" applyNumberFormat="1" applyFont="1" applyBorder="1" applyAlignment="1">
      <alignment horizontal="right"/>
    </xf>
    <xf numFmtId="4" fontId="8" fillId="0" borderId="25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0" fillId="2" borderId="28" xfId="0" applyFill="1" applyBorder="1"/>
    <xf numFmtId="0" fontId="7" fillId="2" borderId="31" xfId="0" applyFont="1" applyFill="1" applyBorder="1"/>
    <xf numFmtId="0" fontId="0" fillId="2" borderId="31" xfId="0" applyFill="1" applyBorder="1"/>
    <xf numFmtId="4" fontId="0" fillId="2" borderId="42" xfId="0" applyNumberFormat="1" applyFill="1" applyBorder="1"/>
    <xf numFmtId="4" fontId="0" fillId="2" borderId="28" xfId="0" applyNumberFormat="1" applyFill="1" applyBorder="1"/>
    <xf numFmtId="4" fontId="0" fillId="2" borderId="31" xfId="0" applyNumberFormat="1" applyFill="1" applyBorder="1"/>
    <xf numFmtId="3" fontId="7" fillId="2" borderId="31" xfId="0" applyNumberFormat="1" applyFont="1" applyFill="1" applyBorder="1" applyAlignment="1">
      <alignment horizontal="right"/>
    </xf>
    <xf numFmtId="3" fontId="7" fillId="2" borderId="42" xfId="0" applyNumberFormat="1" applyFont="1" applyFill="1" applyBorder="1" applyAlignment="1">
      <alignment horizontal="right"/>
    </xf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2" fillId="0" borderId="0" xfId="1" applyFont="1" applyAlignment="1">
      <alignment horizontal="center"/>
    </xf>
    <xf numFmtId="0" fontId="10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6" xfId="1" applyFont="1" applyBorder="1" applyAlignment="1">
      <alignment horizontal="right"/>
    </xf>
    <xf numFmtId="0" fontId="10" fillId="0" borderId="45" xfId="1" applyBorder="1" applyAlignment="1">
      <alignment horizontal="left"/>
    </xf>
    <xf numFmtId="0" fontId="10" fillId="0" borderId="47" xfId="1" applyBorder="1"/>
    <xf numFmtId="49" fontId="10" fillId="0" borderId="48" xfId="1" applyNumberFormat="1" applyFont="1" applyBorder="1" applyAlignment="1">
      <alignment horizontal="center"/>
    </xf>
    <xf numFmtId="0" fontId="10" fillId="0" borderId="51" xfId="1" applyBorder="1" applyAlignment="1">
      <alignment horizontal="center" shrinkToFit="1"/>
    </xf>
    <xf numFmtId="0" fontId="10" fillId="0" borderId="50" xfId="1" applyBorder="1" applyAlignment="1">
      <alignment horizontal="center" shrinkToFit="1"/>
    </xf>
    <xf numFmtId="0" fontId="10" fillId="0" borderId="52" xfId="1" applyBorder="1" applyAlignment="1">
      <alignment horizontal="center" shrinkToFit="1"/>
    </xf>
    <xf numFmtId="0" fontId="11" fillId="0" borderId="0" xfId="1" applyFont="1"/>
    <xf numFmtId="0" fontId="10" fillId="0" borderId="0" xfId="1" applyFont="1"/>
    <xf numFmtId="0" fontId="10" fillId="0" borderId="0" xfId="1" applyAlignment="1">
      <alignment horizontal="right"/>
    </xf>
    <xf numFmtId="0" fontId="10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7" fillId="0" borderId="56" xfId="1" applyFont="1" applyBorder="1" applyAlignment="1">
      <alignment horizontal="center"/>
    </xf>
    <xf numFmtId="49" fontId="7" fillId="0" borderId="56" xfId="1" applyNumberFormat="1" applyFont="1" applyBorder="1" applyAlignment="1">
      <alignment horizontal="left"/>
    </xf>
    <xf numFmtId="0" fontId="7" fillId="0" borderId="56" xfId="1" applyFont="1" applyBorder="1"/>
    <xf numFmtId="0" fontId="10" fillId="0" borderId="56" xfId="1" applyBorder="1" applyAlignment="1">
      <alignment horizontal="center"/>
    </xf>
    <xf numFmtId="0" fontId="10" fillId="0" borderId="56" xfId="1" applyNumberFormat="1" applyBorder="1" applyAlignment="1">
      <alignment horizontal="right"/>
    </xf>
    <xf numFmtId="0" fontId="10" fillId="0" borderId="56" xfId="1" applyNumberFormat="1" applyBorder="1"/>
    <xf numFmtId="0" fontId="10" fillId="0" borderId="0" xfId="1" applyNumberFormat="1"/>
    <xf numFmtId="0" fontId="16" fillId="0" borderId="0" xfId="1" applyFont="1"/>
    <xf numFmtId="0" fontId="8" fillId="0" borderId="56" xfId="1" applyFont="1" applyBorder="1" applyAlignment="1">
      <alignment horizontal="center" vertical="top"/>
    </xf>
    <xf numFmtId="49" fontId="9" fillId="0" borderId="56" xfId="1" applyNumberFormat="1" applyFont="1" applyBorder="1" applyAlignment="1">
      <alignment horizontal="left" vertical="top"/>
    </xf>
    <xf numFmtId="0" fontId="9" fillId="0" borderId="56" xfId="1" applyFont="1" applyBorder="1" applyAlignment="1">
      <alignment wrapText="1"/>
    </xf>
    <xf numFmtId="49" fontId="17" fillId="0" borderId="56" xfId="1" applyNumberFormat="1" applyFont="1" applyBorder="1" applyAlignment="1">
      <alignment horizontal="center" shrinkToFit="1"/>
    </xf>
    <xf numFmtId="4" fontId="17" fillId="0" borderId="56" xfId="1" applyNumberFormat="1" applyFont="1" applyBorder="1" applyAlignment="1">
      <alignment horizontal="right"/>
    </xf>
    <xf numFmtId="4" fontId="17" fillId="0" borderId="56" xfId="1" applyNumberFormat="1" applyFont="1" applyBorder="1"/>
    <xf numFmtId="0" fontId="10" fillId="2" borderId="5" xfId="1" applyFill="1" applyBorder="1" applyAlignment="1">
      <alignment horizontal="center"/>
    </xf>
    <xf numFmtId="49" fontId="18" fillId="2" borderId="5" xfId="1" applyNumberFormat="1" applyFont="1" applyFill="1" applyBorder="1" applyAlignment="1">
      <alignment horizontal="left"/>
    </xf>
    <xf numFmtId="0" fontId="18" fillId="2" borderId="5" xfId="1" applyFont="1" applyFill="1" applyBorder="1"/>
    <xf numFmtId="4" fontId="10" fillId="2" borderId="5" xfId="1" applyNumberFormat="1" applyFill="1" applyBorder="1" applyAlignment="1">
      <alignment horizontal="right"/>
    </xf>
    <xf numFmtId="4" fontId="7" fillId="2" borderId="5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0" fillId="0" borderId="0" xfId="1" applyBorder="1" applyAlignment="1">
      <alignment horizontal="right"/>
    </xf>
    <xf numFmtId="49" fontId="11" fillId="0" borderId="12" xfId="0" applyNumberFormat="1" applyFont="1" applyBorder="1"/>
    <xf numFmtId="3" fontId="8" fillId="0" borderId="13" xfId="0" applyNumberFormat="1" applyFont="1" applyBorder="1"/>
    <xf numFmtId="3" fontId="8" fillId="0" borderId="56" xfId="0" applyNumberFormat="1" applyFont="1" applyBorder="1"/>
    <xf numFmtId="3" fontId="8" fillId="0" borderId="57" xfId="0" applyNumberFormat="1" applyFont="1" applyBorder="1"/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/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3" t="s">
        <v>1</v>
      </c>
      <c r="B2" s="4"/>
      <c r="C2" s="5">
        <f>Rekapitulace!H1</f>
        <v>3</v>
      </c>
      <c r="D2" s="5" t="str">
        <f>Rekapitulace!G2</f>
        <v>UT</v>
      </c>
      <c r="E2" s="4"/>
      <c r="F2" s="6" t="s">
        <v>2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5" customHeight="1">
      <c r="A5" s="15" t="s">
        <v>75</v>
      </c>
      <c r="B5" s="16"/>
      <c r="C5" s="17" t="s">
        <v>80</v>
      </c>
      <c r="D5" s="18"/>
      <c r="E5" s="19"/>
      <c r="F5" s="11" t="s">
        <v>7</v>
      </c>
      <c r="G5" s="12"/>
    </row>
    <row r="6" spans="1:57" ht="12.95" customHeight="1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5" customHeight="1">
      <c r="A7" s="23" t="s">
        <v>78</v>
      </c>
      <c r="B7" s="24"/>
      <c r="C7" s="25" t="s">
        <v>79</v>
      </c>
      <c r="D7" s="26"/>
      <c r="E7" s="26"/>
      <c r="F7" s="27" t="s">
        <v>11</v>
      </c>
      <c r="G7" s="21">
        <f>IF(PocetMJ=0,,ROUND((F30+F32)/PocetMJ,1))</f>
        <v>0</v>
      </c>
    </row>
    <row r="8" spans="1:57">
      <c r="A8" s="28" t="s">
        <v>12</v>
      </c>
      <c r="B8" s="11"/>
      <c r="C8" s="29"/>
      <c r="D8" s="29"/>
      <c r="E8" s="30"/>
      <c r="F8" s="31" t="s">
        <v>13</v>
      </c>
      <c r="G8" s="32"/>
      <c r="H8" s="33"/>
      <c r="I8" s="34"/>
    </row>
    <row r="9" spans="1:57">
      <c r="A9" s="28" t="s">
        <v>14</v>
      </c>
      <c r="B9" s="11"/>
      <c r="C9" s="29">
        <f>Projektant</f>
        <v>0</v>
      </c>
      <c r="D9" s="29"/>
      <c r="E9" s="30"/>
      <c r="F9" s="11"/>
      <c r="G9" s="35"/>
      <c r="H9" s="36"/>
    </row>
    <row r="10" spans="1:57">
      <c r="A10" s="28" t="s">
        <v>15</v>
      </c>
      <c r="B10" s="11"/>
      <c r="C10" s="29"/>
      <c r="D10" s="29"/>
      <c r="E10" s="29"/>
      <c r="F10" s="37"/>
      <c r="G10" s="38"/>
      <c r="H10" s="39"/>
    </row>
    <row r="11" spans="1:57" ht="13.5" customHeight="1">
      <c r="A11" s="28" t="s">
        <v>16</v>
      </c>
      <c r="B11" s="11"/>
      <c r="C11" s="29" t="s">
        <v>167</v>
      </c>
      <c r="D11" s="29"/>
      <c r="E11" s="29"/>
      <c r="F11" s="40" t="s">
        <v>17</v>
      </c>
      <c r="G11" s="41">
        <v>16083</v>
      </c>
      <c r="H11" s="36"/>
      <c r="BA11" s="42"/>
      <c r="BB11" s="42"/>
      <c r="BC11" s="42"/>
      <c r="BD11" s="42"/>
      <c r="BE11" s="42"/>
    </row>
    <row r="12" spans="1:57" ht="12.75" customHeight="1">
      <c r="A12" s="43" t="s">
        <v>18</v>
      </c>
      <c r="B12" s="9"/>
      <c r="C12" s="44"/>
      <c r="D12" s="44"/>
      <c r="E12" s="44"/>
      <c r="F12" s="45" t="s">
        <v>19</v>
      </c>
      <c r="G12" s="46"/>
      <c r="H12" s="36"/>
    </row>
    <row r="13" spans="1:57" ht="28.5" customHeight="1" thickBot="1">
      <c r="A13" s="47" t="s">
        <v>20</v>
      </c>
      <c r="B13" s="48"/>
      <c r="C13" s="48"/>
      <c r="D13" s="48"/>
      <c r="E13" s="49"/>
      <c r="F13" s="49"/>
      <c r="G13" s="50"/>
      <c r="H13" s="36"/>
    </row>
    <row r="14" spans="1:57" ht="17.25" customHeight="1" thickBot="1">
      <c r="A14" s="51" t="s">
        <v>21</v>
      </c>
      <c r="B14" s="52"/>
      <c r="C14" s="53"/>
      <c r="D14" s="54" t="s">
        <v>22</v>
      </c>
      <c r="E14" s="55"/>
      <c r="F14" s="55"/>
      <c r="G14" s="53"/>
    </row>
    <row r="15" spans="1:57" ht="15.95" customHeight="1">
      <c r="A15" s="56"/>
      <c r="B15" s="57" t="s">
        <v>23</v>
      </c>
      <c r="C15" s="58">
        <f>HSV</f>
        <v>0</v>
      </c>
      <c r="D15" s="59" t="str">
        <f>Rekapitulace!A17</f>
        <v>Ztížené výrobní podmínky</v>
      </c>
      <c r="E15" s="60"/>
      <c r="F15" s="61"/>
      <c r="G15" s="58">
        <f>Rekapitulace!I17</f>
        <v>0</v>
      </c>
    </row>
    <row r="16" spans="1:57" ht="15.95" customHeight="1">
      <c r="A16" s="56" t="s">
        <v>24</v>
      </c>
      <c r="B16" s="57" t="s">
        <v>25</v>
      </c>
      <c r="C16" s="58">
        <f>PSV</f>
        <v>383891.26199999999</v>
      </c>
      <c r="D16" s="62" t="str">
        <f>Rekapitulace!A18</f>
        <v>Oborová přirážka</v>
      </c>
      <c r="E16" s="63"/>
      <c r="F16" s="64"/>
      <c r="G16" s="58">
        <f>Rekapitulace!I18</f>
        <v>0</v>
      </c>
    </row>
    <row r="17" spans="1:7" ht="15.95" customHeight="1">
      <c r="A17" s="56" t="s">
        <v>26</v>
      </c>
      <c r="B17" s="57" t="s">
        <v>27</v>
      </c>
      <c r="C17" s="58">
        <f>Mont</f>
        <v>0</v>
      </c>
      <c r="D17" s="62" t="str">
        <f>Rekapitulace!A19</f>
        <v>Přesun stavebních kapacit</v>
      </c>
      <c r="E17" s="63"/>
      <c r="F17" s="64"/>
      <c r="G17" s="58">
        <f>Rekapitulace!I19</f>
        <v>0</v>
      </c>
    </row>
    <row r="18" spans="1:7" ht="15.95" customHeight="1">
      <c r="A18" s="65" t="s">
        <v>28</v>
      </c>
      <c r="B18" s="66" t="s">
        <v>29</v>
      </c>
      <c r="C18" s="58">
        <f>Dodavka</f>
        <v>0</v>
      </c>
      <c r="D18" s="62" t="str">
        <f>Rekapitulace!A20</f>
        <v>Mimostaveništní doprava</v>
      </c>
      <c r="E18" s="63"/>
      <c r="F18" s="64"/>
      <c r="G18" s="58">
        <f>Rekapitulace!I20</f>
        <v>0</v>
      </c>
    </row>
    <row r="19" spans="1:7" ht="15.95" customHeight="1">
      <c r="A19" s="67" t="s">
        <v>30</v>
      </c>
      <c r="B19" s="57"/>
      <c r="C19" s="58">
        <f>SUM(C15:C18)</f>
        <v>383891.26199999999</v>
      </c>
      <c r="D19" s="68" t="str">
        <f>Rekapitulace!A21</f>
        <v>Zařízení staveniště</v>
      </c>
      <c r="E19" s="63"/>
      <c r="F19" s="64"/>
      <c r="G19" s="58">
        <f>Rekapitulace!I21</f>
        <v>0</v>
      </c>
    </row>
    <row r="20" spans="1:7" ht="15.95" customHeight="1">
      <c r="A20" s="67"/>
      <c r="B20" s="57"/>
      <c r="C20" s="58"/>
      <c r="D20" s="62" t="str">
        <f>Rekapitulace!A22</f>
        <v>Provoz investora</v>
      </c>
      <c r="E20" s="63"/>
      <c r="F20" s="64"/>
      <c r="G20" s="58">
        <f>Rekapitulace!I22</f>
        <v>0</v>
      </c>
    </row>
    <row r="21" spans="1:7" ht="15.95" customHeight="1">
      <c r="A21" s="67" t="s">
        <v>31</v>
      </c>
      <c r="B21" s="57"/>
      <c r="C21" s="58">
        <f>HZS</f>
        <v>0</v>
      </c>
      <c r="D21" s="62" t="str">
        <f>Rekapitulace!A23</f>
        <v>Kompletační činnost (IČD)</v>
      </c>
      <c r="E21" s="63"/>
      <c r="F21" s="64"/>
      <c r="G21" s="58">
        <f>Rekapitulace!I23</f>
        <v>0</v>
      </c>
    </row>
    <row r="22" spans="1:7" ht="15.95" customHeight="1">
      <c r="A22" s="69" t="s">
        <v>32</v>
      </c>
      <c r="B22" s="36"/>
      <c r="C22" s="58">
        <f>C19+C21</f>
        <v>383891.26199999999</v>
      </c>
      <c r="D22" s="62" t="s">
        <v>33</v>
      </c>
      <c r="E22" s="63"/>
      <c r="F22" s="64"/>
      <c r="G22" s="58">
        <f>G23-SUM(G15:G21)</f>
        <v>0</v>
      </c>
    </row>
    <row r="23" spans="1:7" ht="15.95" customHeight="1" thickBot="1">
      <c r="A23" s="70" t="s">
        <v>34</v>
      </c>
      <c r="B23" s="71"/>
      <c r="C23" s="72">
        <f>C22+G23</f>
        <v>383891.26199999999</v>
      </c>
      <c r="D23" s="73" t="s">
        <v>35</v>
      </c>
      <c r="E23" s="74"/>
      <c r="F23" s="75"/>
      <c r="G23" s="58">
        <f>VRN</f>
        <v>0</v>
      </c>
    </row>
    <row r="24" spans="1:7">
      <c r="A24" s="76" t="s">
        <v>36</v>
      </c>
      <c r="B24" s="77"/>
      <c r="C24" s="78"/>
      <c r="D24" s="77" t="s">
        <v>37</v>
      </c>
      <c r="E24" s="77"/>
      <c r="F24" s="79" t="s">
        <v>38</v>
      </c>
      <c r="G24" s="80"/>
    </row>
    <row r="25" spans="1:7">
      <c r="A25" s="69" t="s">
        <v>39</v>
      </c>
      <c r="B25" s="36"/>
      <c r="C25" s="81"/>
      <c r="D25" s="36" t="s">
        <v>39</v>
      </c>
      <c r="F25" s="82" t="s">
        <v>39</v>
      </c>
      <c r="G25" s="83"/>
    </row>
    <row r="26" spans="1:7" ht="37.5" customHeight="1">
      <c r="A26" s="69" t="s">
        <v>40</v>
      </c>
      <c r="B26" s="84"/>
      <c r="C26" s="81"/>
      <c r="D26" s="36" t="s">
        <v>40</v>
      </c>
      <c r="F26" s="82" t="s">
        <v>40</v>
      </c>
      <c r="G26" s="83"/>
    </row>
    <row r="27" spans="1:7">
      <c r="A27" s="69"/>
      <c r="B27" s="85"/>
      <c r="C27" s="81"/>
      <c r="D27" s="36"/>
      <c r="F27" s="82"/>
      <c r="G27" s="83"/>
    </row>
    <row r="28" spans="1:7">
      <c r="A28" s="69" t="s">
        <v>41</v>
      </c>
      <c r="B28" s="36"/>
      <c r="C28" s="81"/>
      <c r="D28" s="82" t="s">
        <v>42</v>
      </c>
      <c r="E28" s="81"/>
      <c r="F28" s="86" t="s">
        <v>42</v>
      </c>
      <c r="G28" s="83"/>
    </row>
    <row r="29" spans="1:7" ht="69" customHeight="1">
      <c r="A29" s="69"/>
      <c r="B29" s="36"/>
      <c r="C29" s="87"/>
      <c r="D29" s="88"/>
      <c r="E29" s="87"/>
      <c r="F29" s="36"/>
      <c r="G29" s="83"/>
    </row>
    <row r="30" spans="1:7">
      <c r="A30" s="89" t="s">
        <v>43</v>
      </c>
      <c r="B30" s="90"/>
      <c r="C30" s="91">
        <v>21</v>
      </c>
      <c r="D30" s="90" t="s">
        <v>44</v>
      </c>
      <c r="E30" s="92"/>
      <c r="F30" s="93">
        <f>ROUND(C23-F32,0)</f>
        <v>383891</v>
      </c>
      <c r="G30" s="94"/>
    </row>
    <row r="31" spans="1:7">
      <c r="A31" s="89" t="s">
        <v>45</v>
      </c>
      <c r="B31" s="90"/>
      <c r="C31" s="91">
        <f>SazbaDPH1</f>
        <v>21</v>
      </c>
      <c r="D31" s="90" t="s">
        <v>46</v>
      </c>
      <c r="E31" s="92"/>
      <c r="F31" s="93">
        <f>ROUND(PRODUCT(F30,C31/100),1)</f>
        <v>80617.100000000006</v>
      </c>
      <c r="G31" s="94"/>
    </row>
    <row r="32" spans="1:7">
      <c r="A32" s="89" t="s">
        <v>43</v>
      </c>
      <c r="B32" s="90"/>
      <c r="C32" s="91">
        <v>0</v>
      </c>
      <c r="D32" s="90" t="s">
        <v>46</v>
      </c>
      <c r="E32" s="92"/>
      <c r="F32" s="93">
        <v>0</v>
      </c>
      <c r="G32" s="94"/>
    </row>
    <row r="33" spans="1:8">
      <c r="A33" s="89" t="s">
        <v>45</v>
      </c>
      <c r="B33" s="95"/>
      <c r="C33" s="96">
        <f>SazbaDPH2</f>
        <v>0</v>
      </c>
      <c r="D33" s="90" t="s">
        <v>46</v>
      </c>
      <c r="E33" s="64"/>
      <c r="F33" s="93">
        <f>ROUND(PRODUCT(F32,C33/100),1)</f>
        <v>0</v>
      </c>
      <c r="G33" s="94"/>
    </row>
    <row r="34" spans="1:8" s="102" customFormat="1" ht="19.5" customHeight="1" thickBot="1">
      <c r="A34" s="97" t="s">
        <v>47</v>
      </c>
      <c r="B34" s="98"/>
      <c r="C34" s="98"/>
      <c r="D34" s="98"/>
      <c r="E34" s="99"/>
      <c r="F34" s="100">
        <f>CEILING(SUM(F30:F33),IF(SUM(F30:F33)&gt;=0,1,-1))</f>
        <v>464509</v>
      </c>
      <c r="G34" s="101"/>
    </row>
    <row r="36" spans="1:8">
      <c r="A36" s="103" t="s">
        <v>48</v>
      </c>
      <c r="B36" s="103"/>
      <c r="C36" s="103"/>
      <c r="D36" s="103"/>
      <c r="E36" s="103"/>
      <c r="F36" s="103"/>
      <c r="G36" s="103"/>
      <c r="H36" t="s">
        <v>6</v>
      </c>
    </row>
    <row r="37" spans="1:8" ht="14.25" customHeight="1">
      <c r="A37" s="103"/>
      <c r="B37" s="104"/>
      <c r="C37" s="104"/>
      <c r="D37" s="104"/>
      <c r="E37" s="104"/>
      <c r="F37" s="104"/>
      <c r="G37" s="104"/>
      <c r="H37" t="s">
        <v>6</v>
      </c>
    </row>
    <row r="38" spans="1:8" ht="12.75" customHeight="1">
      <c r="A38" s="105"/>
      <c r="B38" s="104"/>
      <c r="C38" s="104"/>
      <c r="D38" s="104"/>
      <c r="E38" s="104"/>
      <c r="F38" s="104"/>
      <c r="G38" s="104"/>
      <c r="H38" t="s">
        <v>6</v>
      </c>
    </row>
    <row r="39" spans="1:8">
      <c r="A39" s="105"/>
      <c r="B39" s="104"/>
      <c r="C39" s="104"/>
      <c r="D39" s="104"/>
      <c r="E39" s="104"/>
      <c r="F39" s="104"/>
      <c r="G39" s="104"/>
      <c r="H39" t="s">
        <v>6</v>
      </c>
    </row>
    <row r="40" spans="1:8">
      <c r="A40" s="105"/>
      <c r="B40" s="104"/>
      <c r="C40" s="104"/>
      <c r="D40" s="104"/>
      <c r="E40" s="104"/>
      <c r="F40" s="104"/>
      <c r="G40" s="104"/>
      <c r="H40" t="s">
        <v>6</v>
      </c>
    </row>
    <row r="41" spans="1:8">
      <c r="A41" s="105"/>
      <c r="B41" s="104"/>
      <c r="C41" s="104"/>
      <c r="D41" s="104"/>
      <c r="E41" s="104"/>
      <c r="F41" s="104"/>
      <c r="G41" s="104"/>
      <c r="H41" t="s">
        <v>6</v>
      </c>
    </row>
    <row r="42" spans="1:8">
      <c r="A42" s="105"/>
      <c r="B42" s="104"/>
      <c r="C42" s="104"/>
      <c r="D42" s="104"/>
      <c r="E42" s="104"/>
      <c r="F42" s="104"/>
      <c r="G42" s="104"/>
      <c r="H42" t="s">
        <v>6</v>
      </c>
    </row>
    <row r="43" spans="1:8">
      <c r="A43" s="105"/>
      <c r="B43" s="104"/>
      <c r="C43" s="104"/>
      <c r="D43" s="104"/>
      <c r="E43" s="104"/>
      <c r="F43" s="104"/>
      <c r="G43" s="104"/>
      <c r="H43" t="s">
        <v>6</v>
      </c>
    </row>
    <row r="44" spans="1:8">
      <c r="A44" s="105"/>
      <c r="B44" s="104"/>
      <c r="C44" s="104"/>
      <c r="D44" s="104"/>
      <c r="E44" s="104"/>
      <c r="F44" s="104"/>
      <c r="G44" s="104"/>
      <c r="H44" t="s">
        <v>6</v>
      </c>
    </row>
    <row r="45" spans="1:8" ht="0.75" customHeight="1">
      <c r="A45" s="105"/>
      <c r="B45" s="104"/>
      <c r="C45" s="104"/>
      <c r="D45" s="104"/>
      <c r="E45" s="104"/>
      <c r="F45" s="104"/>
      <c r="G45" s="104"/>
      <c r="H45" t="s">
        <v>6</v>
      </c>
    </row>
    <row r="46" spans="1:8">
      <c r="B46" s="106"/>
      <c r="C46" s="106"/>
      <c r="D46" s="106"/>
      <c r="E46" s="106"/>
      <c r="F46" s="106"/>
      <c r="G46" s="106"/>
    </row>
    <row r="47" spans="1:8">
      <c r="B47" s="106"/>
      <c r="C47" s="106"/>
      <c r="D47" s="106"/>
      <c r="E47" s="106"/>
      <c r="F47" s="106"/>
      <c r="G47" s="106"/>
    </row>
    <row r="48" spans="1:8">
      <c r="B48" s="106"/>
      <c r="C48" s="106"/>
      <c r="D48" s="106"/>
      <c r="E48" s="106"/>
      <c r="F48" s="106"/>
      <c r="G48" s="106"/>
    </row>
    <row r="49" spans="2:7">
      <c r="B49" s="106"/>
      <c r="C49" s="106"/>
      <c r="D49" s="106"/>
      <c r="E49" s="106"/>
      <c r="F49" s="106"/>
      <c r="G49" s="106"/>
    </row>
    <row r="50" spans="2:7">
      <c r="B50" s="106"/>
      <c r="C50" s="106"/>
      <c r="D50" s="106"/>
      <c r="E50" s="106"/>
      <c r="F50" s="106"/>
      <c r="G50" s="106"/>
    </row>
    <row r="51" spans="2:7">
      <c r="B51" s="106"/>
      <c r="C51" s="106"/>
      <c r="D51" s="106"/>
      <c r="E51" s="106"/>
      <c r="F51" s="106"/>
      <c r="G51" s="106"/>
    </row>
    <row r="52" spans="2:7">
      <c r="B52" s="106"/>
      <c r="C52" s="106"/>
      <c r="D52" s="106"/>
      <c r="E52" s="106"/>
      <c r="F52" s="106"/>
      <c r="G52" s="106"/>
    </row>
    <row r="53" spans="2:7">
      <c r="B53" s="106"/>
      <c r="C53" s="106"/>
      <c r="D53" s="106"/>
      <c r="E53" s="106"/>
      <c r="F53" s="106"/>
      <c r="G53" s="106"/>
    </row>
    <row r="54" spans="2:7">
      <c r="B54" s="106"/>
      <c r="C54" s="106"/>
      <c r="D54" s="106"/>
      <c r="E54" s="106"/>
      <c r="F54" s="106"/>
      <c r="G54" s="106"/>
    </row>
    <row r="55" spans="2:7">
      <c r="B55" s="106"/>
      <c r="C55" s="106"/>
      <c r="D55" s="106"/>
      <c r="E55" s="106"/>
      <c r="F55" s="106"/>
      <c r="G55" s="10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6"/>
  <sheetViews>
    <sheetView workbookViewId="0">
      <selection activeCell="H25" sqref="H25:I25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107" t="s">
        <v>49</v>
      </c>
      <c r="B1" s="108"/>
      <c r="C1" s="109" t="str">
        <f>CONCATENATE(cislostavby," ",nazevstavby)</f>
        <v>16083 Šemíkovice - st.úpravy obj. č. 59</v>
      </c>
      <c r="D1" s="110"/>
      <c r="E1" s="111"/>
      <c r="F1" s="110"/>
      <c r="G1" s="112" t="s">
        <v>50</v>
      </c>
      <c r="H1" s="113">
        <v>3</v>
      </c>
      <c r="I1" s="114"/>
    </row>
    <row r="2" spans="1:57" ht="13.5" thickBot="1">
      <c r="A2" s="115" t="s">
        <v>51</v>
      </c>
      <c r="B2" s="116"/>
      <c r="C2" s="117" t="str">
        <f>CONCATENATE(cisloobjektu," ",nazevobjektu)</f>
        <v>1 Nabídka</v>
      </c>
      <c r="D2" s="118"/>
      <c r="E2" s="119"/>
      <c r="F2" s="118"/>
      <c r="G2" s="120" t="s">
        <v>81</v>
      </c>
      <c r="H2" s="121"/>
      <c r="I2" s="122"/>
    </row>
    <row r="3" spans="1:57" ht="13.5" thickTop="1">
      <c r="F3" s="36"/>
    </row>
    <row r="4" spans="1:57" ht="19.5" customHeight="1">
      <c r="A4" s="123" t="s">
        <v>52</v>
      </c>
      <c r="B4" s="124"/>
      <c r="C4" s="124"/>
      <c r="D4" s="124"/>
      <c r="E4" s="125"/>
      <c r="F4" s="124"/>
      <c r="G4" s="124"/>
      <c r="H4" s="124"/>
      <c r="I4" s="124"/>
    </row>
    <row r="5" spans="1:57" ht="13.5" thickBot="1"/>
    <row r="6" spans="1:57" s="36" customFormat="1" ht="13.5" thickBot="1">
      <c r="A6" s="126"/>
      <c r="B6" s="127" t="s">
        <v>53</v>
      </c>
      <c r="C6" s="127"/>
      <c r="D6" s="128"/>
      <c r="E6" s="129" t="s">
        <v>54</v>
      </c>
      <c r="F6" s="130" t="s">
        <v>55</v>
      </c>
      <c r="G6" s="130" t="s">
        <v>56</v>
      </c>
      <c r="H6" s="130" t="s">
        <v>57</v>
      </c>
      <c r="I6" s="131" t="s">
        <v>31</v>
      </c>
    </row>
    <row r="7" spans="1:57" s="36" customFormat="1">
      <c r="A7" s="214" t="str">
        <f>Položky!B7</f>
        <v>731</v>
      </c>
      <c r="B7" s="132" t="str">
        <f>Položky!C7</f>
        <v>Kotelny</v>
      </c>
      <c r="D7" s="133"/>
      <c r="E7" s="215">
        <f>Položky!BA13</f>
        <v>0</v>
      </c>
      <c r="F7" s="216">
        <f>Položky!BB13</f>
        <v>96461</v>
      </c>
      <c r="G7" s="216">
        <f>Položky!BC13</f>
        <v>0</v>
      </c>
      <c r="H7" s="216">
        <f>Položky!BD13</f>
        <v>0</v>
      </c>
      <c r="I7" s="217">
        <f>Položky!BE13</f>
        <v>0</v>
      </c>
    </row>
    <row r="8" spans="1:57" s="36" customFormat="1">
      <c r="A8" s="214" t="str">
        <f>Položky!B14</f>
        <v>733</v>
      </c>
      <c r="B8" s="132" t="str">
        <f>Položky!C14</f>
        <v>Rozvod potrubí</v>
      </c>
      <c r="D8" s="133"/>
      <c r="E8" s="215">
        <f>Položky!BA32</f>
        <v>0</v>
      </c>
      <c r="F8" s="216">
        <f>Položky!BB32</f>
        <v>133397.712</v>
      </c>
      <c r="G8" s="216">
        <f>Položky!BC32</f>
        <v>0</v>
      </c>
      <c r="H8" s="216">
        <f>Položky!BD32</f>
        <v>0</v>
      </c>
      <c r="I8" s="217">
        <f>Položky!BE32</f>
        <v>0</v>
      </c>
    </row>
    <row r="9" spans="1:57" s="36" customFormat="1">
      <c r="A9" s="214" t="str">
        <f>Položky!B33</f>
        <v>713</v>
      </c>
      <c r="B9" s="132" t="str">
        <f>Položky!C33</f>
        <v>Izolace tepelné</v>
      </c>
      <c r="D9" s="133"/>
      <c r="E9" s="215">
        <f>Položky!BA40</f>
        <v>0</v>
      </c>
      <c r="F9" s="216">
        <f>Položky!BB40</f>
        <v>13400.3</v>
      </c>
      <c r="G9" s="216">
        <f>Položky!BC40</f>
        <v>0</v>
      </c>
      <c r="H9" s="216">
        <f>Položky!BD40</f>
        <v>0</v>
      </c>
      <c r="I9" s="217">
        <f>Položky!BE40</f>
        <v>0</v>
      </c>
    </row>
    <row r="10" spans="1:57" s="36" customFormat="1">
      <c r="A10" s="214" t="str">
        <f>Položky!B41</f>
        <v>735</v>
      </c>
      <c r="B10" s="132" t="str">
        <f>Položky!C41</f>
        <v>Otopná tělesa</v>
      </c>
      <c r="D10" s="133"/>
      <c r="E10" s="215">
        <f>Položky!BA49</f>
        <v>0</v>
      </c>
      <c r="F10" s="216">
        <f>Položky!BB49</f>
        <v>117315</v>
      </c>
      <c r="G10" s="216">
        <f>Položky!BC49</f>
        <v>0</v>
      </c>
      <c r="H10" s="216">
        <f>Položky!BD49</f>
        <v>0</v>
      </c>
      <c r="I10" s="217">
        <f>Položky!BE49</f>
        <v>0</v>
      </c>
    </row>
    <row r="11" spans="1:57" s="36" customFormat="1" ht="13.5" thickBot="1">
      <c r="A11" s="214" t="str">
        <f>Položky!B50</f>
        <v>789</v>
      </c>
      <c r="B11" s="132" t="str">
        <f>Položky!C50</f>
        <v>HZS</v>
      </c>
      <c r="D11" s="133"/>
      <c r="E11" s="215">
        <f>Položky!BA53</f>
        <v>0</v>
      </c>
      <c r="F11" s="216">
        <f>Položky!BB53</f>
        <v>23317.25</v>
      </c>
      <c r="G11" s="216">
        <f>Položky!BC53</f>
        <v>0</v>
      </c>
      <c r="H11" s="216">
        <f>Položky!BD53</f>
        <v>0</v>
      </c>
      <c r="I11" s="217">
        <f>Položky!BE53</f>
        <v>0</v>
      </c>
    </row>
    <row r="12" spans="1:57" s="140" customFormat="1" ht="13.5" thickBot="1">
      <c r="A12" s="134"/>
      <c r="B12" s="135" t="s">
        <v>58</v>
      </c>
      <c r="C12" s="135"/>
      <c r="D12" s="136"/>
      <c r="E12" s="137">
        <f>SUM(E7:E11)</f>
        <v>0</v>
      </c>
      <c r="F12" s="138">
        <f>SUM(F7:F11)</f>
        <v>383891.26199999999</v>
      </c>
      <c r="G12" s="138">
        <f>SUM(G7:G11)</f>
        <v>0</v>
      </c>
      <c r="H12" s="138">
        <f>SUM(H7:H11)</f>
        <v>0</v>
      </c>
      <c r="I12" s="139">
        <f>SUM(I7:I11)</f>
        <v>0</v>
      </c>
    </row>
    <row r="13" spans="1:57">
      <c r="A13" s="36"/>
      <c r="B13" s="36"/>
      <c r="C13" s="36"/>
      <c r="D13" s="36"/>
      <c r="E13" s="36"/>
      <c r="F13" s="36"/>
      <c r="G13" s="36"/>
      <c r="H13" s="36"/>
      <c r="I13" s="36"/>
    </row>
    <row r="14" spans="1:57" ht="19.5" customHeight="1">
      <c r="A14" s="124" t="s">
        <v>59</v>
      </c>
      <c r="B14" s="124"/>
      <c r="C14" s="124"/>
      <c r="D14" s="124"/>
      <c r="E14" s="124"/>
      <c r="F14" s="124"/>
      <c r="G14" s="141"/>
      <c r="H14" s="124"/>
      <c r="I14" s="124"/>
      <c r="BA14" s="42"/>
      <c r="BB14" s="42"/>
      <c r="BC14" s="42"/>
      <c r="BD14" s="42"/>
      <c r="BE14" s="42"/>
    </row>
    <row r="15" spans="1:57" ht="13.5" thickBot="1"/>
    <row r="16" spans="1:57">
      <c r="A16" s="76" t="s">
        <v>60</v>
      </c>
      <c r="B16" s="77"/>
      <c r="C16" s="77"/>
      <c r="D16" s="142"/>
      <c r="E16" s="143" t="s">
        <v>61</v>
      </c>
      <c r="F16" s="144" t="s">
        <v>62</v>
      </c>
      <c r="G16" s="145" t="s">
        <v>63</v>
      </c>
      <c r="H16" s="146"/>
      <c r="I16" s="147" t="s">
        <v>61</v>
      </c>
    </row>
    <row r="17" spans="1:53">
      <c r="A17" s="148" t="s">
        <v>159</v>
      </c>
      <c r="B17" s="149"/>
      <c r="C17" s="149"/>
      <c r="D17" s="150"/>
      <c r="E17" s="151">
        <v>0</v>
      </c>
      <c r="F17" s="152">
        <v>0</v>
      </c>
      <c r="G17" s="153">
        <f>CHOOSE(BA17+1,HSV+PSV,HSV+PSV+Mont,HSV+PSV+Dodavka+Mont,HSV,PSV,Mont,Dodavka,Mont+Dodavka,0)</f>
        <v>383891.26199999999</v>
      </c>
      <c r="H17" s="154"/>
      <c r="I17" s="155">
        <f>E17+F17*G17/100</f>
        <v>0</v>
      </c>
      <c r="BA17">
        <v>0</v>
      </c>
    </row>
    <row r="18" spans="1:53">
      <c r="A18" s="148" t="s">
        <v>160</v>
      </c>
      <c r="B18" s="149"/>
      <c r="C18" s="149"/>
      <c r="D18" s="150"/>
      <c r="E18" s="151">
        <v>0</v>
      </c>
      <c r="F18" s="152">
        <v>0</v>
      </c>
      <c r="G18" s="153">
        <f>CHOOSE(BA18+1,HSV+PSV,HSV+PSV+Mont,HSV+PSV+Dodavka+Mont,HSV,PSV,Mont,Dodavka,Mont+Dodavka,0)</f>
        <v>383891.26199999999</v>
      </c>
      <c r="H18" s="154"/>
      <c r="I18" s="155">
        <f>E18+F18*G18/100</f>
        <v>0</v>
      </c>
      <c r="BA18">
        <v>0</v>
      </c>
    </row>
    <row r="19" spans="1:53">
      <c r="A19" s="148" t="s">
        <v>161</v>
      </c>
      <c r="B19" s="149"/>
      <c r="C19" s="149"/>
      <c r="D19" s="150"/>
      <c r="E19" s="151">
        <v>0</v>
      </c>
      <c r="F19" s="152">
        <v>0</v>
      </c>
      <c r="G19" s="153">
        <f>CHOOSE(BA19+1,HSV+PSV,HSV+PSV+Mont,HSV+PSV+Dodavka+Mont,HSV,PSV,Mont,Dodavka,Mont+Dodavka,0)</f>
        <v>383891.26199999999</v>
      </c>
      <c r="H19" s="154"/>
      <c r="I19" s="155">
        <f>E19+F19*G19/100</f>
        <v>0</v>
      </c>
      <c r="BA19">
        <v>0</v>
      </c>
    </row>
    <row r="20" spans="1:53">
      <c r="A20" s="148" t="s">
        <v>162</v>
      </c>
      <c r="B20" s="149"/>
      <c r="C20" s="149"/>
      <c r="D20" s="150"/>
      <c r="E20" s="151">
        <v>0</v>
      </c>
      <c r="F20" s="152">
        <v>0</v>
      </c>
      <c r="G20" s="153">
        <f>CHOOSE(BA20+1,HSV+PSV,HSV+PSV+Mont,HSV+PSV+Dodavka+Mont,HSV,PSV,Mont,Dodavka,Mont+Dodavka,0)</f>
        <v>383891.26199999999</v>
      </c>
      <c r="H20" s="154"/>
      <c r="I20" s="155">
        <f>E20+F20*G20/100</f>
        <v>0</v>
      </c>
      <c r="BA20">
        <v>0</v>
      </c>
    </row>
    <row r="21" spans="1:53">
      <c r="A21" s="148" t="s">
        <v>163</v>
      </c>
      <c r="B21" s="149"/>
      <c r="C21" s="149"/>
      <c r="D21" s="150"/>
      <c r="E21" s="151">
        <v>0</v>
      </c>
      <c r="F21" s="152">
        <v>0</v>
      </c>
      <c r="G21" s="153">
        <f>CHOOSE(BA21+1,HSV+PSV,HSV+PSV+Mont,HSV+PSV+Dodavka+Mont,HSV,PSV,Mont,Dodavka,Mont+Dodavka,0)</f>
        <v>383891.26199999999</v>
      </c>
      <c r="H21" s="154"/>
      <c r="I21" s="155">
        <f>E21+F21*G21/100</f>
        <v>0</v>
      </c>
      <c r="BA21">
        <v>1</v>
      </c>
    </row>
    <row r="22" spans="1:53">
      <c r="A22" s="148" t="s">
        <v>164</v>
      </c>
      <c r="B22" s="149"/>
      <c r="C22" s="149"/>
      <c r="D22" s="150"/>
      <c r="E22" s="151">
        <v>0</v>
      </c>
      <c r="F22" s="152">
        <v>0</v>
      </c>
      <c r="G22" s="153">
        <f>CHOOSE(BA22+1,HSV+PSV,HSV+PSV+Mont,HSV+PSV+Dodavka+Mont,HSV,PSV,Mont,Dodavka,Mont+Dodavka,0)</f>
        <v>383891.26199999999</v>
      </c>
      <c r="H22" s="154"/>
      <c r="I22" s="155">
        <f>E22+F22*G22/100</f>
        <v>0</v>
      </c>
      <c r="BA22">
        <v>1</v>
      </c>
    </row>
    <row r="23" spans="1:53">
      <c r="A23" s="148" t="s">
        <v>165</v>
      </c>
      <c r="B23" s="149"/>
      <c r="C23" s="149"/>
      <c r="D23" s="150"/>
      <c r="E23" s="151">
        <v>0</v>
      </c>
      <c r="F23" s="152">
        <v>0</v>
      </c>
      <c r="G23" s="153">
        <f>CHOOSE(BA23+1,HSV+PSV,HSV+PSV+Mont,HSV+PSV+Dodavka+Mont,HSV,PSV,Mont,Dodavka,Mont+Dodavka,0)</f>
        <v>383891.26199999999</v>
      </c>
      <c r="H23" s="154"/>
      <c r="I23" s="155">
        <f>E23+F23*G23/100</f>
        <v>0</v>
      </c>
      <c r="BA23">
        <v>2</v>
      </c>
    </row>
    <row r="24" spans="1:53">
      <c r="A24" s="148" t="s">
        <v>166</v>
      </c>
      <c r="B24" s="149"/>
      <c r="C24" s="149"/>
      <c r="D24" s="150"/>
      <c r="E24" s="151">
        <v>0</v>
      </c>
      <c r="F24" s="152">
        <v>0</v>
      </c>
      <c r="G24" s="153">
        <f>CHOOSE(BA24+1,HSV+PSV,HSV+PSV+Mont,HSV+PSV+Dodavka+Mont,HSV,PSV,Mont,Dodavka,Mont+Dodavka,0)</f>
        <v>383891.26199999999</v>
      </c>
      <c r="H24" s="154"/>
      <c r="I24" s="155">
        <f>E24+F24*G24/100</f>
        <v>0</v>
      </c>
      <c r="BA24">
        <v>2</v>
      </c>
    </row>
    <row r="25" spans="1:53" ht="13.5" thickBot="1">
      <c r="A25" s="156"/>
      <c r="B25" s="157" t="s">
        <v>64</v>
      </c>
      <c r="C25" s="158"/>
      <c r="D25" s="159"/>
      <c r="E25" s="160"/>
      <c r="F25" s="161"/>
      <c r="G25" s="161"/>
      <c r="H25" s="162">
        <f>SUM(I17:I24)</f>
        <v>0</v>
      </c>
      <c r="I25" s="163"/>
    </row>
    <row r="27" spans="1:53">
      <c r="B27" s="140"/>
      <c r="F27" s="164"/>
      <c r="G27" s="165"/>
      <c r="H27" s="165"/>
      <c r="I27" s="166"/>
    </row>
    <row r="28" spans="1:53">
      <c r="F28" s="164"/>
      <c r="G28" s="165"/>
      <c r="H28" s="165"/>
      <c r="I28" s="166"/>
    </row>
    <row r="29" spans="1:53">
      <c r="F29" s="164"/>
      <c r="G29" s="165"/>
      <c r="H29" s="165"/>
      <c r="I29" s="166"/>
    </row>
    <row r="30" spans="1:53">
      <c r="F30" s="164"/>
      <c r="G30" s="165"/>
      <c r="H30" s="165"/>
      <c r="I30" s="166"/>
    </row>
    <row r="31" spans="1:53">
      <c r="F31" s="164"/>
      <c r="G31" s="165"/>
      <c r="H31" s="165"/>
      <c r="I31" s="166"/>
    </row>
    <row r="32" spans="1:53">
      <c r="F32" s="164"/>
      <c r="G32" s="165"/>
      <c r="H32" s="165"/>
      <c r="I32" s="166"/>
    </row>
    <row r="33" spans="6:9">
      <c r="F33" s="164"/>
      <c r="G33" s="165"/>
      <c r="H33" s="165"/>
      <c r="I33" s="166"/>
    </row>
    <row r="34" spans="6:9">
      <c r="F34" s="164"/>
      <c r="G34" s="165"/>
      <c r="H34" s="165"/>
      <c r="I34" s="166"/>
    </row>
    <row r="35" spans="6:9">
      <c r="F35" s="164"/>
      <c r="G35" s="165"/>
      <c r="H35" s="165"/>
      <c r="I35" s="166"/>
    </row>
    <row r="36" spans="6:9">
      <c r="F36" s="164"/>
      <c r="G36" s="165"/>
      <c r="H36" s="165"/>
      <c r="I36" s="166"/>
    </row>
    <row r="37" spans="6:9">
      <c r="F37" s="164"/>
      <c r="G37" s="165"/>
      <c r="H37" s="165"/>
      <c r="I37" s="166"/>
    </row>
    <row r="38" spans="6:9">
      <c r="F38" s="164"/>
      <c r="G38" s="165"/>
      <c r="H38" s="165"/>
      <c r="I38" s="166"/>
    </row>
    <row r="39" spans="6:9">
      <c r="F39" s="164"/>
      <c r="G39" s="165"/>
      <c r="H39" s="165"/>
      <c r="I39" s="166"/>
    </row>
    <row r="40" spans="6:9">
      <c r="F40" s="164"/>
      <c r="G40" s="165"/>
      <c r="H40" s="165"/>
      <c r="I40" s="166"/>
    </row>
    <row r="41" spans="6:9">
      <c r="F41" s="164"/>
      <c r="G41" s="165"/>
      <c r="H41" s="165"/>
      <c r="I41" s="166"/>
    </row>
    <row r="42" spans="6:9">
      <c r="F42" s="164"/>
      <c r="G42" s="165"/>
      <c r="H42" s="165"/>
      <c r="I42" s="166"/>
    </row>
    <row r="43" spans="6:9">
      <c r="F43" s="164"/>
      <c r="G43" s="165"/>
      <c r="H43" s="165"/>
      <c r="I43" s="166"/>
    </row>
    <row r="44" spans="6:9">
      <c r="F44" s="164"/>
      <c r="G44" s="165"/>
      <c r="H44" s="165"/>
      <c r="I44" s="166"/>
    </row>
    <row r="45" spans="6:9">
      <c r="F45" s="164"/>
      <c r="G45" s="165"/>
      <c r="H45" s="165"/>
      <c r="I45" s="166"/>
    </row>
    <row r="46" spans="6:9">
      <c r="F46" s="164"/>
      <c r="G46" s="165"/>
      <c r="H46" s="165"/>
      <c r="I46" s="166"/>
    </row>
    <row r="47" spans="6:9">
      <c r="F47" s="164"/>
      <c r="G47" s="165"/>
      <c r="H47" s="165"/>
      <c r="I47" s="166"/>
    </row>
    <row r="48" spans="6:9">
      <c r="F48" s="164"/>
      <c r="G48" s="165"/>
      <c r="H48" s="165"/>
      <c r="I48" s="166"/>
    </row>
    <row r="49" spans="6:9">
      <c r="F49" s="164"/>
      <c r="G49" s="165"/>
      <c r="H49" s="165"/>
      <c r="I49" s="166"/>
    </row>
    <row r="50" spans="6:9">
      <c r="F50" s="164"/>
      <c r="G50" s="165"/>
      <c r="H50" s="165"/>
      <c r="I50" s="166"/>
    </row>
    <row r="51" spans="6:9">
      <c r="F51" s="164"/>
      <c r="G51" s="165"/>
      <c r="H51" s="165"/>
      <c r="I51" s="166"/>
    </row>
    <row r="52" spans="6:9">
      <c r="F52" s="164"/>
      <c r="G52" s="165"/>
      <c r="H52" s="165"/>
      <c r="I52" s="166"/>
    </row>
    <row r="53" spans="6:9">
      <c r="F53" s="164"/>
      <c r="G53" s="165"/>
      <c r="H53" s="165"/>
      <c r="I53" s="166"/>
    </row>
    <row r="54" spans="6:9">
      <c r="F54" s="164"/>
      <c r="G54" s="165"/>
      <c r="H54" s="165"/>
      <c r="I54" s="166"/>
    </row>
    <row r="55" spans="6:9">
      <c r="F55" s="164"/>
      <c r="G55" s="165"/>
      <c r="H55" s="165"/>
      <c r="I55" s="166"/>
    </row>
    <row r="56" spans="6:9">
      <c r="F56" s="164"/>
      <c r="G56" s="165"/>
      <c r="H56" s="165"/>
      <c r="I56" s="166"/>
    </row>
    <row r="57" spans="6:9">
      <c r="F57" s="164"/>
      <c r="G57" s="165"/>
      <c r="H57" s="165"/>
      <c r="I57" s="166"/>
    </row>
    <row r="58" spans="6:9">
      <c r="F58" s="164"/>
      <c r="G58" s="165"/>
      <c r="H58" s="165"/>
      <c r="I58" s="166"/>
    </row>
    <row r="59" spans="6:9">
      <c r="F59" s="164"/>
      <c r="G59" s="165"/>
      <c r="H59" s="165"/>
      <c r="I59" s="166"/>
    </row>
    <row r="60" spans="6:9">
      <c r="F60" s="164"/>
      <c r="G60" s="165"/>
      <c r="H60" s="165"/>
      <c r="I60" s="166"/>
    </row>
    <row r="61" spans="6:9">
      <c r="F61" s="164"/>
      <c r="G61" s="165"/>
      <c r="H61" s="165"/>
      <c r="I61" s="166"/>
    </row>
    <row r="62" spans="6:9">
      <c r="F62" s="164"/>
      <c r="G62" s="165"/>
      <c r="H62" s="165"/>
      <c r="I62" s="166"/>
    </row>
    <row r="63" spans="6:9">
      <c r="F63" s="164"/>
      <c r="G63" s="165"/>
      <c r="H63" s="165"/>
      <c r="I63" s="166"/>
    </row>
    <row r="64" spans="6:9">
      <c r="F64" s="164"/>
      <c r="G64" s="165"/>
      <c r="H64" s="165"/>
      <c r="I64" s="166"/>
    </row>
    <row r="65" spans="6:9">
      <c r="F65" s="164"/>
      <c r="G65" s="165"/>
      <c r="H65" s="165"/>
      <c r="I65" s="166"/>
    </row>
    <row r="66" spans="6:9">
      <c r="F66" s="164"/>
      <c r="G66" s="165"/>
      <c r="H66" s="165"/>
      <c r="I66" s="166"/>
    </row>
    <row r="67" spans="6:9">
      <c r="F67" s="164"/>
      <c r="G67" s="165"/>
      <c r="H67" s="165"/>
      <c r="I67" s="166"/>
    </row>
    <row r="68" spans="6:9">
      <c r="F68" s="164"/>
      <c r="G68" s="165"/>
      <c r="H68" s="165"/>
      <c r="I68" s="166"/>
    </row>
    <row r="69" spans="6:9">
      <c r="F69" s="164"/>
      <c r="G69" s="165"/>
      <c r="H69" s="165"/>
      <c r="I69" s="166"/>
    </row>
    <row r="70" spans="6:9">
      <c r="F70" s="164"/>
      <c r="G70" s="165"/>
      <c r="H70" s="165"/>
      <c r="I70" s="166"/>
    </row>
    <row r="71" spans="6:9">
      <c r="F71" s="164"/>
      <c r="G71" s="165"/>
      <c r="H71" s="165"/>
      <c r="I71" s="166"/>
    </row>
    <row r="72" spans="6:9">
      <c r="F72" s="164"/>
      <c r="G72" s="165"/>
      <c r="H72" s="165"/>
      <c r="I72" s="166"/>
    </row>
    <row r="73" spans="6:9">
      <c r="F73" s="164"/>
      <c r="G73" s="165"/>
      <c r="H73" s="165"/>
      <c r="I73" s="166"/>
    </row>
    <row r="74" spans="6:9">
      <c r="F74" s="164"/>
      <c r="G74" s="165"/>
      <c r="H74" s="165"/>
      <c r="I74" s="166"/>
    </row>
    <row r="75" spans="6:9">
      <c r="F75" s="164"/>
      <c r="G75" s="165"/>
      <c r="H75" s="165"/>
      <c r="I75" s="166"/>
    </row>
    <row r="76" spans="6:9">
      <c r="F76" s="164"/>
      <c r="G76" s="165"/>
      <c r="H76" s="165"/>
      <c r="I76" s="166"/>
    </row>
  </sheetData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126"/>
  <sheetViews>
    <sheetView showGridLines="0" showZeros="0" workbookViewId="0">
      <selection activeCell="A53" sqref="A53:IV55"/>
    </sheetView>
  </sheetViews>
  <sheetFormatPr defaultRowHeight="12.75"/>
  <cols>
    <col min="1" max="1" width="4.42578125" style="168" customWidth="1"/>
    <col min="2" max="2" width="11.5703125" style="168" customWidth="1"/>
    <col min="3" max="3" width="40.42578125" style="168" customWidth="1"/>
    <col min="4" max="4" width="5.5703125" style="168" customWidth="1"/>
    <col min="5" max="5" width="8.5703125" style="181" customWidth="1"/>
    <col min="6" max="6" width="9.85546875" style="168" customWidth="1"/>
    <col min="7" max="7" width="13.85546875" style="168" customWidth="1"/>
    <col min="8" max="11" width="9.140625" style="168"/>
    <col min="12" max="12" width="75.42578125" style="168" customWidth="1"/>
    <col min="13" max="13" width="45.28515625" style="168" customWidth="1"/>
    <col min="14" max="16384" width="9.140625" style="168"/>
  </cols>
  <sheetData>
    <row r="1" spans="1:104" ht="15.75">
      <c r="A1" s="167" t="s">
        <v>65</v>
      </c>
      <c r="B1" s="167"/>
      <c r="C1" s="167"/>
      <c r="D1" s="167"/>
      <c r="E1" s="167"/>
      <c r="F1" s="167"/>
      <c r="G1" s="167"/>
    </row>
    <row r="2" spans="1:104" ht="14.25" customHeight="1" thickBot="1">
      <c r="B2" s="169"/>
      <c r="C2" s="170"/>
      <c r="D2" s="170"/>
      <c r="E2" s="171"/>
      <c r="F2" s="170"/>
      <c r="G2" s="170"/>
    </row>
    <row r="3" spans="1:104" ht="13.5" thickTop="1">
      <c r="A3" s="107" t="s">
        <v>49</v>
      </c>
      <c r="B3" s="108"/>
      <c r="C3" s="109" t="str">
        <f>CONCATENATE(cislostavby," ",nazevstavby)</f>
        <v>16083 Šemíkovice - st.úpravy obj. č. 59</v>
      </c>
      <c r="D3" s="110"/>
      <c r="E3" s="172" t="s">
        <v>66</v>
      </c>
      <c r="F3" s="173">
        <f>Rekapitulace!H1</f>
        <v>3</v>
      </c>
      <c r="G3" s="174"/>
    </row>
    <row r="4" spans="1:104" ht="13.5" thickBot="1">
      <c r="A4" s="175" t="s">
        <v>51</v>
      </c>
      <c r="B4" s="116"/>
      <c r="C4" s="117" t="str">
        <f>CONCATENATE(cisloobjektu," ",nazevobjektu)</f>
        <v>1 Nabídka</v>
      </c>
      <c r="D4" s="118"/>
      <c r="E4" s="176" t="str">
        <f>Rekapitulace!G2</f>
        <v>UT</v>
      </c>
      <c r="F4" s="177"/>
      <c r="G4" s="178"/>
    </row>
    <row r="5" spans="1:104" ht="13.5" thickTop="1">
      <c r="A5" s="179"/>
      <c r="B5" s="180"/>
      <c r="C5" s="180"/>
      <c r="G5" s="182"/>
    </row>
    <row r="6" spans="1:104">
      <c r="A6" s="183" t="s">
        <v>67</v>
      </c>
      <c r="B6" s="184" t="s">
        <v>68</v>
      </c>
      <c r="C6" s="184" t="s">
        <v>69</v>
      </c>
      <c r="D6" s="184" t="s">
        <v>70</v>
      </c>
      <c r="E6" s="185" t="s">
        <v>71</v>
      </c>
      <c r="F6" s="184" t="s">
        <v>72</v>
      </c>
      <c r="G6" s="186" t="s">
        <v>73</v>
      </c>
    </row>
    <row r="7" spans="1:104">
      <c r="A7" s="187" t="s">
        <v>74</v>
      </c>
      <c r="B7" s="188" t="s">
        <v>82</v>
      </c>
      <c r="C7" s="189" t="s">
        <v>83</v>
      </c>
      <c r="D7" s="190"/>
      <c r="E7" s="191"/>
      <c r="F7" s="191"/>
      <c r="G7" s="192"/>
      <c r="H7" s="193"/>
      <c r="I7" s="193"/>
      <c r="O7" s="194">
        <v>1</v>
      </c>
    </row>
    <row r="8" spans="1:104" ht="22.5">
      <c r="A8" s="195">
        <v>1</v>
      </c>
      <c r="B8" s="196" t="s">
        <v>84</v>
      </c>
      <c r="C8" s="197" t="s">
        <v>85</v>
      </c>
      <c r="D8" s="198" t="s">
        <v>86</v>
      </c>
      <c r="E8" s="199">
        <v>1</v>
      </c>
      <c r="F8" s="199">
        <v>69746</v>
      </c>
      <c r="G8" s="200">
        <f>E8*F8</f>
        <v>69746</v>
      </c>
      <c r="O8" s="194">
        <v>2</v>
      </c>
      <c r="AA8" s="168">
        <v>12</v>
      </c>
      <c r="AB8" s="168">
        <v>0</v>
      </c>
      <c r="AC8" s="168">
        <v>2</v>
      </c>
      <c r="AZ8" s="168">
        <v>2</v>
      </c>
      <c r="BA8" s="168">
        <f>IF(AZ8=1,G8,0)</f>
        <v>0</v>
      </c>
      <c r="BB8" s="168">
        <f>IF(AZ8=2,G8,0)</f>
        <v>69746</v>
      </c>
      <c r="BC8" s="168">
        <f>IF(AZ8=3,G8,0)</f>
        <v>0</v>
      </c>
      <c r="BD8" s="168">
        <f>IF(AZ8=4,G8,0)</f>
        <v>0</v>
      </c>
      <c r="BE8" s="168">
        <f>IF(AZ8=5,G8,0)</f>
        <v>0</v>
      </c>
      <c r="CZ8" s="168">
        <v>0</v>
      </c>
    </row>
    <row r="9" spans="1:104">
      <c r="A9" s="195">
        <v>2</v>
      </c>
      <c r="B9" s="196" t="s">
        <v>84</v>
      </c>
      <c r="C9" s="197" t="s">
        <v>87</v>
      </c>
      <c r="D9" s="198" t="s">
        <v>76</v>
      </c>
      <c r="E9" s="199">
        <v>1</v>
      </c>
      <c r="F9" s="199">
        <v>5370</v>
      </c>
      <c r="G9" s="200">
        <f>E9*F9</f>
        <v>5370</v>
      </c>
      <c r="O9" s="194">
        <v>2</v>
      </c>
      <c r="AA9" s="168">
        <v>12</v>
      </c>
      <c r="AB9" s="168">
        <v>0</v>
      </c>
      <c r="AC9" s="168">
        <v>3</v>
      </c>
      <c r="AZ9" s="168">
        <v>2</v>
      </c>
      <c r="BA9" s="168">
        <f>IF(AZ9=1,G9,0)</f>
        <v>0</v>
      </c>
      <c r="BB9" s="168">
        <f>IF(AZ9=2,G9,0)</f>
        <v>5370</v>
      </c>
      <c r="BC9" s="168">
        <f>IF(AZ9=3,G9,0)</f>
        <v>0</v>
      </c>
      <c r="BD9" s="168">
        <f>IF(AZ9=4,G9,0)</f>
        <v>0</v>
      </c>
      <c r="BE9" s="168">
        <f>IF(AZ9=5,G9,0)</f>
        <v>0</v>
      </c>
      <c r="CZ9" s="168">
        <v>0</v>
      </c>
    </row>
    <row r="10" spans="1:104">
      <c r="A10" s="195">
        <v>3</v>
      </c>
      <c r="B10" s="196" t="s">
        <v>84</v>
      </c>
      <c r="C10" s="197" t="s">
        <v>88</v>
      </c>
      <c r="D10" s="198" t="s">
        <v>86</v>
      </c>
      <c r="E10" s="199">
        <v>1</v>
      </c>
      <c r="F10" s="199">
        <v>4000</v>
      </c>
      <c r="G10" s="200">
        <f>E10*F10</f>
        <v>4000</v>
      </c>
      <c r="O10" s="194">
        <v>2</v>
      </c>
      <c r="AA10" s="168">
        <v>12</v>
      </c>
      <c r="AB10" s="168">
        <v>0</v>
      </c>
      <c r="AC10" s="168">
        <v>4</v>
      </c>
      <c r="AZ10" s="168">
        <v>2</v>
      </c>
      <c r="BA10" s="168">
        <f>IF(AZ10=1,G10,0)</f>
        <v>0</v>
      </c>
      <c r="BB10" s="168">
        <f>IF(AZ10=2,G10,0)</f>
        <v>4000</v>
      </c>
      <c r="BC10" s="168">
        <f>IF(AZ10=3,G10,0)</f>
        <v>0</v>
      </c>
      <c r="BD10" s="168">
        <f>IF(AZ10=4,G10,0)</f>
        <v>0</v>
      </c>
      <c r="BE10" s="168">
        <f>IF(AZ10=5,G10,0)</f>
        <v>0</v>
      </c>
      <c r="CZ10" s="168">
        <v>0</v>
      </c>
    </row>
    <row r="11" spans="1:104">
      <c r="A11" s="195">
        <v>4</v>
      </c>
      <c r="B11" s="196" t="s">
        <v>84</v>
      </c>
      <c r="C11" s="197" t="s">
        <v>89</v>
      </c>
      <c r="D11" s="198" t="s">
        <v>86</v>
      </c>
      <c r="E11" s="199">
        <v>1</v>
      </c>
      <c r="F11" s="199">
        <v>13845</v>
      </c>
      <c r="G11" s="200">
        <f>E11*F11</f>
        <v>13845</v>
      </c>
      <c r="O11" s="194">
        <v>2</v>
      </c>
      <c r="AA11" s="168">
        <v>12</v>
      </c>
      <c r="AB11" s="168">
        <v>0</v>
      </c>
      <c r="AC11" s="168">
        <v>5</v>
      </c>
      <c r="AZ11" s="168">
        <v>2</v>
      </c>
      <c r="BA11" s="168">
        <f>IF(AZ11=1,G11,0)</f>
        <v>0</v>
      </c>
      <c r="BB11" s="168">
        <f>IF(AZ11=2,G11,0)</f>
        <v>13845</v>
      </c>
      <c r="BC11" s="168">
        <f>IF(AZ11=3,G11,0)</f>
        <v>0</v>
      </c>
      <c r="BD11" s="168">
        <f>IF(AZ11=4,G11,0)</f>
        <v>0</v>
      </c>
      <c r="BE11" s="168">
        <f>IF(AZ11=5,G11,0)</f>
        <v>0</v>
      </c>
      <c r="CZ11" s="168">
        <v>0</v>
      </c>
    </row>
    <row r="12" spans="1:104">
      <c r="A12" s="195">
        <v>5</v>
      </c>
      <c r="B12" s="196" t="s">
        <v>84</v>
      </c>
      <c r="C12" s="197" t="s">
        <v>90</v>
      </c>
      <c r="D12" s="198" t="s">
        <v>86</v>
      </c>
      <c r="E12" s="199">
        <v>1</v>
      </c>
      <c r="F12" s="199">
        <v>3500</v>
      </c>
      <c r="G12" s="200">
        <f>E12*F12</f>
        <v>3500</v>
      </c>
      <c r="O12" s="194">
        <v>2</v>
      </c>
      <c r="AA12" s="168">
        <v>12</v>
      </c>
      <c r="AB12" s="168">
        <v>0</v>
      </c>
      <c r="AC12" s="168">
        <v>31</v>
      </c>
      <c r="AZ12" s="168">
        <v>2</v>
      </c>
      <c r="BA12" s="168">
        <f>IF(AZ12=1,G12,0)</f>
        <v>0</v>
      </c>
      <c r="BB12" s="168">
        <f>IF(AZ12=2,G12,0)</f>
        <v>3500</v>
      </c>
      <c r="BC12" s="168">
        <f>IF(AZ12=3,G12,0)</f>
        <v>0</v>
      </c>
      <c r="BD12" s="168">
        <f>IF(AZ12=4,G12,0)</f>
        <v>0</v>
      </c>
      <c r="BE12" s="168">
        <f>IF(AZ12=5,G12,0)</f>
        <v>0</v>
      </c>
      <c r="CZ12" s="168">
        <v>0</v>
      </c>
    </row>
    <row r="13" spans="1:104">
      <c r="A13" s="201"/>
      <c r="B13" s="202" t="s">
        <v>77</v>
      </c>
      <c r="C13" s="203" t="str">
        <f>CONCATENATE(B7," ",C7)</f>
        <v>731 Kotelny</v>
      </c>
      <c r="D13" s="201"/>
      <c r="E13" s="204"/>
      <c r="F13" s="204"/>
      <c r="G13" s="205">
        <f>SUM(G7:G12)</f>
        <v>96461</v>
      </c>
      <c r="O13" s="194">
        <v>4</v>
      </c>
      <c r="BA13" s="206">
        <f>SUM(BA7:BA12)</f>
        <v>0</v>
      </c>
      <c r="BB13" s="206">
        <f>SUM(BB7:BB12)</f>
        <v>96461</v>
      </c>
      <c r="BC13" s="206">
        <f>SUM(BC7:BC12)</f>
        <v>0</v>
      </c>
      <c r="BD13" s="206">
        <f>SUM(BD7:BD12)</f>
        <v>0</v>
      </c>
      <c r="BE13" s="206">
        <f>SUM(BE7:BE12)</f>
        <v>0</v>
      </c>
    </row>
    <row r="14" spans="1:104">
      <c r="A14" s="187" t="s">
        <v>74</v>
      </c>
      <c r="B14" s="188" t="s">
        <v>91</v>
      </c>
      <c r="C14" s="189" t="s">
        <v>92</v>
      </c>
      <c r="D14" s="190"/>
      <c r="E14" s="191"/>
      <c r="F14" s="191"/>
      <c r="G14" s="192"/>
      <c r="H14" s="193"/>
      <c r="I14" s="193"/>
      <c r="O14" s="194">
        <v>1</v>
      </c>
    </row>
    <row r="15" spans="1:104">
      <c r="A15" s="195">
        <v>6</v>
      </c>
      <c r="B15" s="196" t="s">
        <v>93</v>
      </c>
      <c r="C15" s="197" t="s">
        <v>94</v>
      </c>
      <c r="D15" s="198" t="s">
        <v>95</v>
      </c>
      <c r="E15" s="199">
        <v>5</v>
      </c>
      <c r="F15" s="199">
        <v>879</v>
      </c>
      <c r="G15" s="200">
        <f>E15*F15</f>
        <v>4395</v>
      </c>
      <c r="O15" s="194">
        <v>2</v>
      </c>
      <c r="AA15" s="168">
        <v>1</v>
      </c>
      <c r="AB15" s="168">
        <v>7</v>
      </c>
      <c r="AC15" s="168">
        <v>7</v>
      </c>
      <c r="AZ15" s="168">
        <v>2</v>
      </c>
      <c r="BA15" s="168">
        <f>IF(AZ15=1,G15,0)</f>
        <v>0</v>
      </c>
      <c r="BB15" s="168">
        <f>IF(AZ15=2,G15,0)</f>
        <v>4395</v>
      </c>
      <c r="BC15" s="168">
        <f>IF(AZ15=3,G15,0)</f>
        <v>0</v>
      </c>
      <c r="BD15" s="168">
        <f>IF(AZ15=4,G15,0)</f>
        <v>0</v>
      </c>
      <c r="BE15" s="168">
        <f>IF(AZ15=5,G15,0)</f>
        <v>0</v>
      </c>
      <c r="CZ15" s="168">
        <v>6.7069900000000003E-3</v>
      </c>
    </row>
    <row r="16" spans="1:104">
      <c r="A16" s="195">
        <v>7</v>
      </c>
      <c r="B16" s="196" t="s">
        <v>96</v>
      </c>
      <c r="C16" s="197" t="s">
        <v>97</v>
      </c>
      <c r="D16" s="198" t="s">
        <v>95</v>
      </c>
      <c r="E16" s="199">
        <v>39.64</v>
      </c>
      <c r="F16" s="199">
        <v>555</v>
      </c>
      <c r="G16" s="200">
        <f>E16*F16</f>
        <v>22000.2</v>
      </c>
      <c r="O16" s="194">
        <v>2</v>
      </c>
      <c r="AA16" s="168">
        <v>1</v>
      </c>
      <c r="AB16" s="168">
        <v>7</v>
      </c>
      <c r="AC16" s="168">
        <v>7</v>
      </c>
      <c r="AZ16" s="168">
        <v>2</v>
      </c>
      <c r="BA16" s="168">
        <f>IF(AZ16=1,G16,0)</f>
        <v>0</v>
      </c>
      <c r="BB16" s="168">
        <f>IF(AZ16=2,G16,0)</f>
        <v>22000.2</v>
      </c>
      <c r="BC16" s="168">
        <f>IF(AZ16=3,G16,0)</f>
        <v>0</v>
      </c>
      <c r="BD16" s="168">
        <f>IF(AZ16=4,G16,0)</f>
        <v>0</v>
      </c>
      <c r="BE16" s="168">
        <f>IF(AZ16=5,G16,0)</f>
        <v>0</v>
      </c>
      <c r="CZ16" s="168">
        <v>6.5958099999999997E-3</v>
      </c>
    </row>
    <row r="17" spans="1:104">
      <c r="A17" s="195">
        <v>8</v>
      </c>
      <c r="B17" s="196" t="s">
        <v>98</v>
      </c>
      <c r="C17" s="197" t="s">
        <v>99</v>
      </c>
      <c r="D17" s="198" t="s">
        <v>95</v>
      </c>
      <c r="E17" s="199">
        <v>34.4</v>
      </c>
      <c r="F17" s="199">
        <v>529</v>
      </c>
      <c r="G17" s="200">
        <f>E17*F17</f>
        <v>18197.599999999999</v>
      </c>
      <c r="O17" s="194">
        <v>2</v>
      </c>
      <c r="AA17" s="168">
        <v>1</v>
      </c>
      <c r="AB17" s="168">
        <v>7</v>
      </c>
      <c r="AC17" s="168">
        <v>7</v>
      </c>
      <c r="AZ17" s="168">
        <v>2</v>
      </c>
      <c r="BA17" s="168">
        <f>IF(AZ17=1,G17,0)</f>
        <v>0</v>
      </c>
      <c r="BB17" s="168">
        <f>IF(AZ17=2,G17,0)</f>
        <v>18197.599999999999</v>
      </c>
      <c r="BC17" s="168">
        <f>IF(AZ17=3,G17,0)</f>
        <v>0</v>
      </c>
      <c r="BD17" s="168">
        <f>IF(AZ17=4,G17,0)</f>
        <v>0</v>
      </c>
      <c r="BE17" s="168">
        <f>IF(AZ17=5,G17,0)</f>
        <v>0</v>
      </c>
      <c r="CZ17" s="168">
        <v>6.4626600000000003E-3</v>
      </c>
    </row>
    <row r="18" spans="1:104" ht="22.5">
      <c r="A18" s="195">
        <v>9</v>
      </c>
      <c r="B18" s="196" t="s">
        <v>100</v>
      </c>
      <c r="C18" s="197" t="s">
        <v>101</v>
      </c>
      <c r="D18" s="198" t="s">
        <v>95</v>
      </c>
      <c r="E18" s="199">
        <v>78.64</v>
      </c>
      <c r="F18" s="199">
        <v>462</v>
      </c>
      <c r="G18" s="200">
        <f>E18*F18</f>
        <v>36331.68</v>
      </c>
      <c r="O18" s="194">
        <v>2</v>
      </c>
      <c r="AA18" s="168">
        <v>1</v>
      </c>
      <c r="AB18" s="168">
        <v>7</v>
      </c>
      <c r="AC18" s="168">
        <v>7</v>
      </c>
      <c r="AZ18" s="168">
        <v>2</v>
      </c>
      <c r="BA18" s="168">
        <f>IF(AZ18=1,G18,0)</f>
        <v>0</v>
      </c>
      <c r="BB18" s="168">
        <f>IF(AZ18=2,G18,0)</f>
        <v>36331.68</v>
      </c>
      <c r="BC18" s="168">
        <f>IF(AZ18=3,G18,0)</f>
        <v>0</v>
      </c>
      <c r="BD18" s="168">
        <f>IF(AZ18=4,G18,0)</f>
        <v>0</v>
      </c>
      <c r="BE18" s="168">
        <f>IF(AZ18=5,G18,0)</f>
        <v>0</v>
      </c>
      <c r="CZ18" s="168">
        <v>5.87295E-3</v>
      </c>
    </row>
    <row r="19" spans="1:104">
      <c r="A19" s="195">
        <v>10</v>
      </c>
      <c r="B19" s="196" t="s">
        <v>102</v>
      </c>
      <c r="C19" s="197" t="s">
        <v>103</v>
      </c>
      <c r="D19" s="198" t="s">
        <v>95</v>
      </c>
      <c r="E19" s="199">
        <v>157.68</v>
      </c>
      <c r="F19" s="199">
        <v>12.4</v>
      </c>
      <c r="G19" s="200">
        <f>E19*F19</f>
        <v>1955.2320000000002</v>
      </c>
      <c r="O19" s="194">
        <v>2</v>
      </c>
      <c r="AA19" s="168">
        <v>1</v>
      </c>
      <c r="AB19" s="168">
        <v>7</v>
      </c>
      <c r="AC19" s="168">
        <v>7</v>
      </c>
      <c r="AZ19" s="168">
        <v>2</v>
      </c>
      <c r="BA19" s="168">
        <f>IF(AZ19=1,G19,0)</f>
        <v>0</v>
      </c>
      <c r="BB19" s="168">
        <f>IF(AZ19=2,G19,0)</f>
        <v>1955.2320000000002</v>
      </c>
      <c r="BC19" s="168">
        <f>IF(AZ19=3,G19,0)</f>
        <v>0</v>
      </c>
      <c r="BD19" s="168">
        <f>IF(AZ19=4,G19,0)</f>
        <v>0</v>
      </c>
      <c r="BE19" s="168">
        <f>IF(AZ19=5,G19,0)</f>
        <v>0</v>
      </c>
      <c r="CZ19" s="168">
        <v>0</v>
      </c>
    </row>
    <row r="20" spans="1:104">
      <c r="A20" s="195">
        <v>11</v>
      </c>
      <c r="B20" s="196" t="s">
        <v>104</v>
      </c>
      <c r="C20" s="197" t="s">
        <v>105</v>
      </c>
      <c r="D20" s="198" t="s">
        <v>106</v>
      </c>
      <c r="E20" s="199">
        <v>40</v>
      </c>
      <c r="F20" s="199">
        <v>117</v>
      </c>
      <c r="G20" s="200">
        <f>E20*F20</f>
        <v>4680</v>
      </c>
      <c r="O20" s="194">
        <v>2</v>
      </c>
      <c r="AA20" s="168">
        <v>1</v>
      </c>
      <c r="AB20" s="168">
        <v>7</v>
      </c>
      <c r="AC20" s="168">
        <v>7</v>
      </c>
      <c r="AZ20" s="168">
        <v>2</v>
      </c>
      <c r="BA20" s="168">
        <f>IF(AZ20=1,G20,0)</f>
        <v>0</v>
      </c>
      <c r="BB20" s="168">
        <f>IF(AZ20=2,G20,0)</f>
        <v>4680</v>
      </c>
      <c r="BC20" s="168">
        <f>IF(AZ20=3,G20,0)</f>
        <v>0</v>
      </c>
      <c r="BD20" s="168">
        <f>IF(AZ20=4,G20,0)</f>
        <v>0</v>
      </c>
      <c r="BE20" s="168">
        <f>IF(AZ20=5,G20,0)</f>
        <v>0</v>
      </c>
      <c r="CZ20" s="168">
        <v>6.5899999999999997E-4</v>
      </c>
    </row>
    <row r="21" spans="1:104">
      <c r="A21" s="195">
        <v>12</v>
      </c>
      <c r="B21" s="196" t="s">
        <v>107</v>
      </c>
      <c r="C21" s="197" t="s">
        <v>108</v>
      </c>
      <c r="D21" s="198" t="s">
        <v>106</v>
      </c>
      <c r="E21" s="199">
        <v>40</v>
      </c>
      <c r="F21" s="199">
        <v>270</v>
      </c>
      <c r="G21" s="200">
        <f>E21*F21</f>
        <v>10800</v>
      </c>
      <c r="O21" s="194">
        <v>2</v>
      </c>
      <c r="AA21" s="168">
        <v>1</v>
      </c>
      <c r="AB21" s="168">
        <v>7</v>
      </c>
      <c r="AC21" s="168">
        <v>7</v>
      </c>
      <c r="AZ21" s="168">
        <v>2</v>
      </c>
      <c r="BA21" s="168">
        <f>IF(AZ21=1,G21,0)</f>
        <v>0</v>
      </c>
      <c r="BB21" s="168">
        <f>IF(AZ21=2,G21,0)</f>
        <v>10800</v>
      </c>
      <c r="BC21" s="168">
        <f>IF(AZ21=3,G21,0)</f>
        <v>0</v>
      </c>
      <c r="BD21" s="168">
        <f>IF(AZ21=4,G21,0)</f>
        <v>0</v>
      </c>
      <c r="BE21" s="168">
        <f>IF(AZ21=5,G21,0)</f>
        <v>0</v>
      </c>
      <c r="CZ21" s="168">
        <v>5.4000000000000001E-4</v>
      </c>
    </row>
    <row r="22" spans="1:104">
      <c r="A22" s="195">
        <v>13</v>
      </c>
      <c r="B22" s="196" t="s">
        <v>109</v>
      </c>
      <c r="C22" s="197" t="s">
        <v>110</v>
      </c>
      <c r="D22" s="198" t="s">
        <v>106</v>
      </c>
      <c r="E22" s="199">
        <v>20</v>
      </c>
      <c r="F22" s="199">
        <v>691</v>
      </c>
      <c r="G22" s="200">
        <f>E22*F22</f>
        <v>13820</v>
      </c>
      <c r="O22" s="194">
        <v>2</v>
      </c>
      <c r="AA22" s="168">
        <v>1</v>
      </c>
      <c r="AB22" s="168">
        <v>7</v>
      </c>
      <c r="AC22" s="168">
        <v>7</v>
      </c>
      <c r="AZ22" s="168">
        <v>2</v>
      </c>
      <c r="BA22" s="168">
        <f>IF(AZ22=1,G22,0)</f>
        <v>0</v>
      </c>
      <c r="BB22" s="168">
        <f>IF(AZ22=2,G22,0)</f>
        <v>13820</v>
      </c>
      <c r="BC22" s="168">
        <f>IF(AZ22=3,G22,0)</f>
        <v>0</v>
      </c>
      <c r="BD22" s="168">
        <f>IF(AZ22=4,G22,0)</f>
        <v>0</v>
      </c>
      <c r="BE22" s="168">
        <f>IF(AZ22=5,G22,0)</f>
        <v>0</v>
      </c>
      <c r="CZ22" s="168">
        <v>4.2000000000000002E-4</v>
      </c>
    </row>
    <row r="23" spans="1:104">
      <c r="A23" s="195">
        <v>14</v>
      </c>
      <c r="B23" s="196" t="s">
        <v>111</v>
      </c>
      <c r="C23" s="197" t="s">
        <v>112</v>
      </c>
      <c r="D23" s="198" t="s">
        <v>106</v>
      </c>
      <c r="E23" s="199">
        <v>20</v>
      </c>
      <c r="F23" s="199">
        <v>438</v>
      </c>
      <c r="G23" s="200">
        <f>E23*F23</f>
        <v>8760</v>
      </c>
      <c r="O23" s="194">
        <v>2</v>
      </c>
      <c r="AA23" s="168">
        <v>1</v>
      </c>
      <c r="AB23" s="168">
        <v>7</v>
      </c>
      <c r="AC23" s="168">
        <v>7</v>
      </c>
      <c r="AZ23" s="168">
        <v>2</v>
      </c>
      <c r="BA23" s="168">
        <f>IF(AZ23=1,G23,0)</f>
        <v>0</v>
      </c>
      <c r="BB23" s="168">
        <f>IF(AZ23=2,G23,0)</f>
        <v>8760</v>
      </c>
      <c r="BC23" s="168">
        <f>IF(AZ23=3,G23,0)</f>
        <v>0</v>
      </c>
      <c r="BD23" s="168">
        <f>IF(AZ23=4,G23,0)</f>
        <v>0</v>
      </c>
      <c r="BE23" s="168">
        <f>IF(AZ23=5,G23,0)</f>
        <v>0</v>
      </c>
      <c r="CZ23" s="168">
        <v>4.2000000000000002E-4</v>
      </c>
    </row>
    <row r="24" spans="1:104">
      <c r="A24" s="195">
        <v>15</v>
      </c>
      <c r="B24" s="196" t="s">
        <v>113</v>
      </c>
      <c r="C24" s="197" t="s">
        <v>114</v>
      </c>
      <c r="D24" s="198" t="s">
        <v>106</v>
      </c>
      <c r="E24" s="199">
        <v>1</v>
      </c>
      <c r="F24" s="199">
        <v>323</v>
      </c>
      <c r="G24" s="200">
        <f>E24*F24</f>
        <v>323</v>
      </c>
      <c r="O24" s="194">
        <v>2</v>
      </c>
      <c r="AA24" s="168">
        <v>1</v>
      </c>
      <c r="AB24" s="168">
        <v>7</v>
      </c>
      <c r="AC24" s="168">
        <v>7</v>
      </c>
      <c r="AZ24" s="168">
        <v>2</v>
      </c>
      <c r="BA24" s="168">
        <f>IF(AZ24=1,G24,0)</f>
        <v>0</v>
      </c>
      <c r="BB24" s="168">
        <f>IF(AZ24=2,G24,0)</f>
        <v>323</v>
      </c>
      <c r="BC24" s="168">
        <f>IF(AZ24=3,G24,0)</f>
        <v>0</v>
      </c>
      <c r="BD24" s="168">
        <f>IF(AZ24=4,G24,0)</f>
        <v>0</v>
      </c>
      <c r="BE24" s="168">
        <f>IF(AZ24=5,G24,0)</f>
        <v>0</v>
      </c>
      <c r="CZ24" s="168">
        <v>3.3E-4</v>
      </c>
    </row>
    <row r="25" spans="1:104">
      <c r="A25" s="195">
        <v>16</v>
      </c>
      <c r="B25" s="196" t="s">
        <v>115</v>
      </c>
      <c r="C25" s="197" t="s">
        <v>116</v>
      </c>
      <c r="D25" s="198" t="s">
        <v>106</v>
      </c>
      <c r="E25" s="199">
        <v>2</v>
      </c>
      <c r="F25" s="199">
        <v>163</v>
      </c>
      <c r="G25" s="200">
        <f>E25*F25</f>
        <v>326</v>
      </c>
      <c r="O25" s="194">
        <v>2</v>
      </c>
      <c r="AA25" s="168">
        <v>1</v>
      </c>
      <c r="AB25" s="168">
        <v>7</v>
      </c>
      <c r="AC25" s="168">
        <v>7</v>
      </c>
      <c r="AZ25" s="168">
        <v>2</v>
      </c>
      <c r="BA25" s="168">
        <f>IF(AZ25=1,G25,0)</f>
        <v>0</v>
      </c>
      <c r="BB25" s="168">
        <f>IF(AZ25=2,G25,0)</f>
        <v>326</v>
      </c>
      <c r="BC25" s="168">
        <f>IF(AZ25=3,G25,0)</f>
        <v>0</v>
      </c>
      <c r="BD25" s="168">
        <f>IF(AZ25=4,G25,0)</f>
        <v>0</v>
      </c>
      <c r="BE25" s="168">
        <f>IF(AZ25=5,G25,0)</f>
        <v>0</v>
      </c>
      <c r="CZ25" s="168">
        <v>4.4000000000000002E-4</v>
      </c>
    </row>
    <row r="26" spans="1:104">
      <c r="A26" s="195">
        <v>17</v>
      </c>
      <c r="B26" s="196" t="s">
        <v>117</v>
      </c>
      <c r="C26" s="197" t="s">
        <v>118</v>
      </c>
      <c r="D26" s="198" t="s">
        <v>106</v>
      </c>
      <c r="E26" s="199">
        <v>24</v>
      </c>
      <c r="F26" s="199">
        <v>116.5</v>
      </c>
      <c r="G26" s="200">
        <f>E26*F26</f>
        <v>2796</v>
      </c>
      <c r="O26" s="194">
        <v>2</v>
      </c>
      <c r="AA26" s="168">
        <v>1</v>
      </c>
      <c r="AB26" s="168">
        <v>7</v>
      </c>
      <c r="AC26" s="168">
        <v>7</v>
      </c>
      <c r="AZ26" s="168">
        <v>2</v>
      </c>
      <c r="BA26" s="168">
        <f>IF(AZ26=1,G26,0)</f>
        <v>0</v>
      </c>
      <c r="BB26" s="168">
        <f>IF(AZ26=2,G26,0)</f>
        <v>2796</v>
      </c>
      <c r="BC26" s="168">
        <f>IF(AZ26=3,G26,0)</f>
        <v>0</v>
      </c>
      <c r="BD26" s="168">
        <f>IF(AZ26=4,G26,0)</f>
        <v>0</v>
      </c>
      <c r="BE26" s="168">
        <f>IF(AZ26=5,G26,0)</f>
        <v>0</v>
      </c>
      <c r="CZ26" s="168">
        <v>3.0000000000000001E-5</v>
      </c>
    </row>
    <row r="27" spans="1:104">
      <c r="A27" s="195">
        <v>18</v>
      </c>
      <c r="B27" s="196" t="s">
        <v>119</v>
      </c>
      <c r="C27" s="197" t="s">
        <v>120</v>
      </c>
      <c r="D27" s="198" t="s">
        <v>106</v>
      </c>
      <c r="E27" s="199">
        <v>2</v>
      </c>
      <c r="F27" s="199">
        <v>189</v>
      </c>
      <c r="G27" s="200">
        <f>E27*F27</f>
        <v>378</v>
      </c>
      <c r="O27" s="194">
        <v>2</v>
      </c>
      <c r="AA27" s="168">
        <v>1</v>
      </c>
      <c r="AB27" s="168">
        <v>7</v>
      </c>
      <c r="AC27" s="168">
        <v>7</v>
      </c>
      <c r="AZ27" s="168">
        <v>2</v>
      </c>
      <c r="BA27" s="168">
        <f>IF(AZ27=1,G27,0)</f>
        <v>0</v>
      </c>
      <c r="BB27" s="168">
        <f>IF(AZ27=2,G27,0)</f>
        <v>378</v>
      </c>
      <c r="BC27" s="168">
        <f>IF(AZ27=3,G27,0)</f>
        <v>0</v>
      </c>
      <c r="BD27" s="168">
        <f>IF(AZ27=4,G27,0)</f>
        <v>0</v>
      </c>
      <c r="BE27" s="168">
        <f>IF(AZ27=5,G27,0)</f>
        <v>0</v>
      </c>
      <c r="CZ27" s="168">
        <v>3.0000000000000001E-5</v>
      </c>
    </row>
    <row r="28" spans="1:104">
      <c r="A28" s="195">
        <v>19</v>
      </c>
      <c r="B28" s="196" t="s">
        <v>121</v>
      </c>
      <c r="C28" s="197" t="s">
        <v>122</v>
      </c>
      <c r="D28" s="198" t="s">
        <v>106</v>
      </c>
      <c r="E28" s="199">
        <v>26</v>
      </c>
      <c r="F28" s="199">
        <v>143</v>
      </c>
      <c r="G28" s="200">
        <f>E28*F28</f>
        <v>3718</v>
      </c>
      <c r="O28" s="194">
        <v>2</v>
      </c>
      <c r="AA28" s="168">
        <v>1</v>
      </c>
      <c r="AB28" s="168">
        <v>7</v>
      </c>
      <c r="AC28" s="168">
        <v>7</v>
      </c>
      <c r="AZ28" s="168">
        <v>2</v>
      </c>
      <c r="BA28" s="168">
        <f>IF(AZ28=1,G28,0)</f>
        <v>0</v>
      </c>
      <c r="BB28" s="168">
        <f>IF(AZ28=2,G28,0)</f>
        <v>3718</v>
      </c>
      <c r="BC28" s="168">
        <f>IF(AZ28=3,G28,0)</f>
        <v>0</v>
      </c>
      <c r="BD28" s="168">
        <f>IF(AZ28=4,G28,0)</f>
        <v>0</v>
      </c>
      <c r="BE28" s="168">
        <f>IF(AZ28=5,G28,0)</f>
        <v>0</v>
      </c>
      <c r="CZ28" s="168">
        <v>3.0000000000000001E-5</v>
      </c>
    </row>
    <row r="29" spans="1:104">
      <c r="A29" s="195">
        <v>20</v>
      </c>
      <c r="B29" s="196" t="s">
        <v>123</v>
      </c>
      <c r="C29" s="197" t="s">
        <v>124</v>
      </c>
      <c r="D29" s="198" t="s">
        <v>106</v>
      </c>
      <c r="E29" s="199">
        <v>1</v>
      </c>
      <c r="F29" s="199">
        <v>921</v>
      </c>
      <c r="G29" s="200">
        <f>E29*F29</f>
        <v>921</v>
      </c>
      <c r="O29" s="194">
        <v>2</v>
      </c>
      <c r="AA29" s="168">
        <v>1</v>
      </c>
      <c r="AB29" s="168">
        <v>7</v>
      </c>
      <c r="AC29" s="168">
        <v>7</v>
      </c>
      <c r="AZ29" s="168">
        <v>2</v>
      </c>
      <c r="BA29" s="168">
        <f>IF(AZ29=1,G29,0)</f>
        <v>0</v>
      </c>
      <c r="BB29" s="168">
        <f>IF(AZ29=2,G29,0)</f>
        <v>921</v>
      </c>
      <c r="BC29" s="168">
        <f>IF(AZ29=3,G29,0)</f>
        <v>0</v>
      </c>
      <c r="BD29" s="168">
        <f>IF(AZ29=4,G29,0)</f>
        <v>0</v>
      </c>
      <c r="BE29" s="168">
        <f>IF(AZ29=5,G29,0)</f>
        <v>0</v>
      </c>
      <c r="CZ29" s="168">
        <v>0</v>
      </c>
    </row>
    <row r="30" spans="1:104">
      <c r="A30" s="195">
        <v>21</v>
      </c>
      <c r="B30" s="196" t="s">
        <v>84</v>
      </c>
      <c r="C30" s="197" t="s">
        <v>125</v>
      </c>
      <c r="D30" s="198" t="s">
        <v>76</v>
      </c>
      <c r="E30" s="199">
        <v>1</v>
      </c>
      <c r="F30" s="199">
        <v>3846</v>
      </c>
      <c r="G30" s="200">
        <f>E30*F30</f>
        <v>3846</v>
      </c>
      <c r="O30" s="194">
        <v>2</v>
      </c>
      <c r="AA30" s="168">
        <v>12</v>
      </c>
      <c r="AB30" s="168">
        <v>0</v>
      </c>
      <c r="AC30" s="168">
        <v>36</v>
      </c>
      <c r="AZ30" s="168">
        <v>2</v>
      </c>
      <c r="BA30" s="168">
        <f>IF(AZ30=1,G30,0)</f>
        <v>0</v>
      </c>
      <c r="BB30" s="168">
        <f>IF(AZ30=2,G30,0)</f>
        <v>3846</v>
      </c>
      <c r="BC30" s="168">
        <f>IF(AZ30=3,G30,0)</f>
        <v>0</v>
      </c>
      <c r="BD30" s="168">
        <f>IF(AZ30=4,G30,0)</f>
        <v>0</v>
      </c>
      <c r="BE30" s="168">
        <f>IF(AZ30=5,G30,0)</f>
        <v>0</v>
      </c>
      <c r="CZ30" s="168">
        <v>0</v>
      </c>
    </row>
    <row r="31" spans="1:104">
      <c r="A31" s="195">
        <v>22</v>
      </c>
      <c r="B31" s="196" t="s">
        <v>84</v>
      </c>
      <c r="C31" s="197" t="s">
        <v>126</v>
      </c>
      <c r="D31" s="198" t="s">
        <v>76</v>
      </c>
      <c r="E31" s="199">
        <v>1</v>
      </c>
      <c r="F31" s="199">
        <v>150</v>
      </c>
      <c r="G31" s="200">
        <f>E31*F31</f>
        <v>150</v>
      </c>
      <c r="O31" s="194">
        <v>2</v>
      </c>
      <c r="AA31" s="168">
        <v>12</v>
      </c>
      <c r="AB31" s="168">
        <v>0</v>
      </c>
      <c r="AC31" s="168">
        <v>37</v>
      </c>
      <c r="AZ31" s="168">
        <v>2</v>
      </c>
      <c r="BA31" s="168">
        <f>IF(AZ31=1,G31,0)</f>
        <v>0</v>
      </c>
      <c r="BB31" s="168">
        <f>IF(AZ31=2,G31,0)</f>
        <v>150</v>
      </c>
      <c r="BC31" s="168">
        <f>IF(AZ31=3,G31,0)</f>
        <v>0</v>
      </c>
      <c r="BD31" s="168">
        <f>IF(AZ31=4,G31,0)</f>
        <v>0</v>
      </c>
      <c r="BE31" s="168">
        <f>IF(AZ31=5,G31,0)</f>
        <v>0</v>
      </c>
      <c r="CZ31" s="168">
        <v>0</v>
      </c>
    </row>
    <row r="32" spans="1:104">
      <c r="A32" s="201"/>
      <c r="B32" s="202" t="s">
        <v>77</v>
      </c>
      <c r="C32" s="203" t="str">
        <f>CONCATENATE(B14," ",C14)</f>
        <v>733 Rozvod potrubí</v>
      </c>
      <c r="D32" s="201"/>
      <c r="E32" s="204"/>
      <c r="F32" s="204"/>
      <c r="G32" s="205">
        <f>SUM(G14:G31)</f>
        <v>133397.712</v>
      </c>
      <c r="O32" s="194">
        <v>4</v>
      </c>
      <c r="BA32" s="206">
        <f>SUM(BA14:BA31)</f>
        <v>0</v>
      </c>
      <c r="BB32" s="206">
        <f>SUM(BB14:BB31)</f>
        <v>133397.712</v>
      </c>
      <c r="BC32" s="206">
        <f>SUM(BC14:BC31)</f>
        <v>0</v>
      </c>
      <c r="BD32" s="206">
        <f>SUM(BD14:BD31)</f>
        <v>0</v>
      </c>
      <c r="BE32" s="206">
        <f>SUM(BE14:BE31)</f>
        <v>0</v>
      </c>
    </row>
    <row r="33" spans="1:104">
      <c r="A33" s="187" t="s">
        <v>74</v>
      </c>
      <c r="B33" s="188" t="s">
        <v>127</v>
      </c>
      <c r="C33" s="189" t="s">
        <v>128</v>
      </c>
      <c r="D33" s="190"/>
      <c r="E33" s="191"/>
      <c r="F33" s="191"/>
      <c r="G33" s="192"/>
      <c r="H33" s="193"/>
      <c r="I33" s="193"/>
      <c r="O33" s="194">
        <v>1</v>
      </c>
    </row>
    <row r="34" spans="1:104">
      <c r="A34" s="195">
        <v>23</v>
      </c>
      <c r="B34" s="196" t="s">
        <v>129</v>
      </c>
      <c r="C34" s="197" t="s">
        <v>130</v>
      </c>
      <c r="D34" s="198" t="s">
        <v>95</v>
      </c>
      <c r="E34" s="199">
        <v>266</v>
      </c>
      <c r="F34" s="199">
        <v>12</v>
      </c>
      <c r="G34" s="200">
        <f>E34*F34</f>
        <v>3192</v>
      </c>
      <c r="O34" s="194">
        <v>2</v>
      </c>
      <c r="AA34" s="168">
        <v>1</v>
      </c>
      <c r="AB34" s="168">
        <v>7</v>
      </c>
      <c r="AC34" s="168">
        <v>7</v>
      </c>
      <c r="AZ34" s="168">
        <v>2</v>
      </c>
      <c r="BA34" s="168">
        <f>IF(AZ34=1,G34,0)</f>
        <v>0</v>
      </c>
      <c r="BB34" s="168">
        <f>IF(AZ34=2,G34,0)</f>
        <v>3192</v>
      </c>
      <c r="BC34" s="168">
        <f>IF(AZ34=3,G34,0)</f>
        <v>0</v>
      </c>
      <c r="BD34" s="168">
        <f>IF(AZ34=4,G34,0)</f>
        <v>0</v>
      </c>
      <c r="BE34" s="168">
        <f>IF(AZ34=5,G34,0)</f>
        <v>0</v>
      </c>
      <c r="CZ34" s="168">
        <v>1E-4</v>
      </c>
    </row>
    <row r="35" spans="1:104">
      <c r="A35" s="195">
        <v>24</v>
      </c>
      <c r="B35" s="196" t="s">
        <v>131</v>
      </c>
      <c r="C35" s="197" t="s">
        <v>132</v>
      </c>
      <c r="D35" s="198" t="s">
        <v>95</v>
      </c>
      <c r="E35" s="199">
        <v>4</v>
      </c>
      <c r="F35" s="199">
        <v>54.85</v>
      </c>
      <c r="G35" s="200">
        <f>E35*F35</f>
        <v>219.4</v>
      </c>
      <c r="O35" s="194">
        <v>2</v>
      </c>
      <c r="AA35" s="168">
        <v>1</v>
      </c>
      <c r="AB35" s="168">
        <v>7</v>
      </c>
      <c r="AC35" s="168">
        <v>7</v>
      </c>
      <c r="AZ35" s="168">
        <v>2</v>
      </c>
      <c r="BA35" s="168">
        <f>IF(AZ35=1,G35,0)</f>
        <v>0</v>
      </c>
      <c r="BB35" s="168">
        <f>IF(AZ35=2,G35,0)</f>
        <v>219.4</v>
      </c>
      <c r="BC35" s="168">
        <f>IF(AZ35=3,G35,0)</f>
        <v>0</v>
      </c>
      <c r="BD35" s="168">
        <f>IF(AZ35=4,G35,0)</f>
        <v>0</v>
      </c>
      <c r="BE35" s="168">
        <f>IF(AZ35=5,G35,0)</f>
        <v>0</v>
      </c>
      <c r="CZ35" s="168">
        <v>1E-4</v>
      </c>
    </row>
    <row r="36" spans="1:104">
      <c r="A36" s="195">
        <v>25</v>
      </c>
      <c r="B36" s="196" t="s">
        <v>133</v>
      </c>
      <c r="C36" s="197" t="s">
        <v>134</v>
      </c>
      <c r="D36" s="198" t="s">
        <v>95</v>
      </c>
      <c r="E36" s="199">
        <v>60</v>
      </c>
      <c r="F36" s="199">
        <v>47.82</v>
      </c>
      <c r="G36" s="200">
        <f>E36*F36</f>
        <v>2869.2</v>
      </c>
      <c r="O36" s="194">
        <v>2</v>
      </c>
      <c r="AA36" s="168">
        <v>1</v>
      </c>
      <c r="AB36" s="168">
        <v>7</v>
      </c>
      <c r="AC36" s="168">
        <v>7</v>
      </c>
      <c r="AZ36" s="168">
        <v>2</v>
      </c>
      <c r="BA36" s="168">
        <f>IF(AZ36=1,G36,0)</f>
        <v>0</v>
      </c>
      <c r="BB36" s="168">
        <f>IF(AZ36=2,G36,0)</f>
        <v>2869.2</v>
      </c>
      <c r="BC36" s="168">
        <f>IF(AZ36=3,G36,0)</f>
        <v>0</v>
      </c>
      <c r="BD36" s="168">
        <f>IF(AZ36=4,G36,0)</f>
        <v>0</v>
      </c>
      <c r="BE36" s="168">
        <f>IF(AZ36=5,G36,0)</f>
        <v>0</v>
      </c>
      <c r="CZ36" s="168">
        <v>1E-4</v>
      </c>
    </row>
    <row r="37" spans="1:104">
      <c r="A37" s="195">
        <v>26</v>
      </c>
      <c r="B37" s="196" t="s">
        <v>135</v>
      </c>
      <c r="C37" s="197" t="s">
        <v>136</v>
      </c>
      <c r="D37" s="198" t="s">
        <v>95</v>
      </c>
      <c r="E37" s="199">
        <v>74</v>
      </c>
      <c r="F37" s="199">
        <v>43.21</v>
      </c>
      <c r="G37" s="200">
        <f>E37*F37</f>
        <v>3197.54</v>
      </c>
      <c r="O37" s="194">
        <v>2</v>
      </c>
      <c r="AA37" s="168">
        <v>1</v>
      </c>
      <c r="AB37" s="168">
        <v>7</v>
      </c>
      <c r="AC37" s="168">
        <v>7</v>
      </c>
      <c r="AZ37" s="168">
        <v>2</v>
      </c>
      <c r="BA37" s="168">
        <f>IF(AZ37=1,G37,0)</f>
        <v>0</v>
      </c>
      <c r="BB37" s="168">
        <f>IF(AZ37=2,G37,0)</f>
        <v>3197.54</v>
      </c>
      <c r="BC37" s="168">
        <f>IF(AZ37=3,G37,0)</f>
        <v>0</v>
      </c>
      <c r="BD37" s="168">
        <f>IF(AZ37=4,G37,0)</f>
        <v>0</v>
      </c>
      <c r="BE37" s="168">
        <f>IF(AZ37=5,G37,0)</f>
        <v>0</v>
      </c>
      <c r="CZ37" s="168">
        <v>1E-4</v>
      </c>
    </row>
    <row r="38" spans="1:104">
      <c r="A38" s="195">
        <v>27</v>
      </c>
      <c r="B38" s="196" t="s">
        <v>137</v>
      </c>
      <c r="C38" s="197" t="s">
        <v>138</v>
      </c>
      <c r="D38" s="198" t="s">
        <v>95</v>
      </c>
      <c r="E38" s="199">
        <v>92</v>
      </c>
      <c r="F38" s="199">
        <v>38.68</v>
      </c>
      <c r="G38" s="200">
        <f>E38*F38</f>
        <v>3558.56</v>
      </c>
      <c r="O38" s="194">
        <v>2</v>
      </c>
      <c r="AA38" s="168">
        <v>1</v>
      </c>
      <c r="AB38" s="168">
        <v>7</v>
      </c>
      <c r="AC38" s="168">
        <v>7</v>
      </c>
      <c r="AZ38" s="168">
        <v>2</v>
      </c>
      <c r="BA38" s="168">
        <f>IF(AZ38=1,G38,0)</f>
        <v>0</v>
      </c>
      <c r="BB38" s="168">
        <f>IF(AZ38=2,G38,0)</f>
        <v>3558.56</v>
      </c>
      <c r="BC38" s="168">
        <f>IF(AZ38=3,G38,0)</f>
        <v>0</v>
      </c>
      <c r="BD38" s="168">
        <f>IF(AZ38=4,G38,0)</f>
        <v>0</v>
      </c>
      <c r="BE38" s="168">
        <f>IF(AZ38=5,G38,0)</f>
        <v>0</v>
      </c>
      <c r="CZ38" s="168">
        <v>1E-4</v>
      </c>
    </row>
    <row r="39" spans="1:104">
      <c r="A39" s="195">
        <v>28</v>
      </c>
      <c r="B39" s="196" t="s">
        <v>139</v>
      </c>
      <c r="C39" s="197" t="s">
        <v>140</v>
      </c>
      <c r="D39" s="198" t="s">
        <v>95</v>
      </c>
      <c r="E39" s="199">
        <v>36</v>
      </c>
      <c r="F39" s="199">
        <v>10.1</v>
      </c>
      <c r="G39" s="200">
        <f>E39*F39</f>
        <v>363.59999999999997</v>
      </c>
      <c r="O39" s="194">
        <v>2</v>
      </c>
      <c r="AA39" s="168">
        <v>1</v>
      </c>
      <c r="AB39" s="168">
        <v>7</v>
      </c>
      <c r="AC39" s="168">
        <v>7</v>
      </c>
      <c r="AZ39" s="168">
        <v>2</v>
      </c>
      <c r="BA39" s="168">
        <f>IF(AZ39=1,G39,0)</f>
        <v>0</v>
      </c>
      <c r="BB39" s="168">
        <f>IF(AZ39=2,G39,0)</f>
        <v>363.59999999999997</v>
      </c>
      <c r="BC39" s="168">
        <f>IF(AZ39=3,G39,0)</f>
        <v>0</v>
      </c>
      <c r="BD39" s="168">
        <f>IF(AZ39=4,G39,0)</f>
        <v>0</v>
      </c>
      <c r="BE39" s="168">
        <f>IF(AZ39=5,G39,0)</f>
        <v>0</v>
      </c>
      <c r="CZ39" s="168">
        <v>1E-4</v>
      </c>
    </row>
    <row r="40" spans="1:104">
      <c r="A40" s="201"/>
      <c r="B40" s="202" t="s">
        <v>77</v>
      </c>
      <c r="C40" s="203" t="str">
        <f>CONCATENATE(B33," ",C33)</f>
        <v>713 Izolace tepelné</v>
      </c>
      <c r="D40" s="201"/>
      <c r="E40" s="204"/>
      <c r="F40" s="204"/>
      <c r="G40" s="205">
        <f>SUM(G33:G39)</f>
        <v>13400.3</v>
      </c>
      <c r="O40" s="194">
        <v>4</v>
      </c>
      <c r="BA40" s="206">
        <f>SUM(BA33:BA39)</f>
        <v>0</v>
      </c>
      <c r="BB40" s="206">
        <f>SUM(BB33:BB39)</f>
        <v>13400.3</v>
      </c>
      <c r="BC40" s="206">
        <f>SUM(BC33:BC39)</f>
        <v>0</v>
      </c>
      <c r="BD40" s="206">
        <f>SUM(BD33:BD39)</f>
        <v>0</v>
      </c>
      <c r="BE40" s="206">
        <f>SUM(BE33:BE39)</f>
        <v>0</v>
      </c>
    </row>
    <row r="41" spans="1:104">
      <c r="A41" s="187" t="s">
        <v>74</v>
      </c>
      <c r="B41" s="188" t="s">
        <v>141</v>
      </c>
      <c r="C41" s="189" t="s">
        <v>142</v>
      </c>
      <c r="D41" s="190"/>
      <c r="E41" s="191"/>
      <c r="F41" s="191"/>
      <c r="G41" s="192"/>
      <c r="H41" s="193"/>
      <c r="I41" s="193"/>
      <c r="O41" s="194">
        <v>1</v>
      </c>
    </row>
    <row r="42" spans="1:104">
      <c r="A42" s="195">
        <v>29</v>
      </c>
      <c r="B42" s="196" t="s">
        <v>143</v>
      </c>
      <c r="C42" s="197" t="s">
        <v>144</v>
      </c>
      <c r="D42" s="198" t="s">
        <v>106</v>
      </c>
      <c r="E42" s="199">
        <v>1</v>
      </c>
      <c r="F42" s="199">
        <v>4948</v>
      </c>
      <c r="G42" s="200">
        <f>E42*F42</f>
        <v>4948</v>
      </c>
      <c r="O42" s="194">
        <v>2</v>
      </c>
      <c r="AA42" s="168">
        <v>1</v>
      </c>
      <c r="AB42" s="168">
        <v>7</v>
      </c>
      <c r="AC42" s="168">
        <v>7</v>
      </c>
      <c r="AZ42" s="168">
        <v>2</v>
      </c>
      <c r="BA42" s="168">
        <f>IF(AZ42=1,G42,0)</f>
        <v>0</v>
      </c>
      <c r="BB42" s="168">
        <f>IF(AZ42=2,G42,0)</f>
        <v>4948</v>
      </c>
      <c r="BC42" s="168">
        <f>IF(AZ42=3,G42,0)</f>
        <v>0</v>
      </c>
      <c r="BD42" s="168">
        <f>IF(AZ42=4,G42,0)</f>
        <v>0</v>
      </c>
      <c r="BE42" s="168">
        <f>IF(AZ42=5,G42,0)</f>
        <v>0</v>
      </c>
      <c r="CZ42" s="168">
        <v>2.1760000000000002E-2</v>
      </c>
    </row>
    <row r="43" spans="1:104">
      <c r="A43" s="195">
        <v>30</v>
      </c>
      <c r="B43" s="196" t="s">
        <v>145</v>
      </c>
      <c r="C43" s="197" t="s">
        <v>146</v>
      </c>
      <c r="D43" s="198" t="s">
        <v>106</v>
      </c>
      <c r="E43" s="199">
        <v>12</v>
      </c>
      <c r="F43" s="199">
        <v>5264</v>
      </c>
      <c r="G43" s="200">
        <f>E43*F43</f>
        <v>63168</v>
      </c>
      <c r="O43" s="194">
        <v>2</v>
      </c>
      <c r="AA43" s="168">
        <v>1</v>
      </c>
      <c r="AB43" s="168">
        <v>7</v>
      </c>
      <c r="AC43" s="168">
        <v>7</v>
      </c>
      <c r="AZ43" s="168">
        <v>2</v>
      </c>
      <c r="BA43" s="168">
        <f>IF(AZ43=1,G43,0)</f>
        <v>0</v>
      </c>
      <c r="BB43" s="168">
        <f>IF(AZ43=2,G43,0)</f>
        <v>63168</v>
      </c>
      <c r="BC43" s="168">
        <f>IF(AZ43=3,G43,0)</f>
        <v>0</v>
      </c>
      <c r="BD43" s="168">
        <f>IF(AZ43=4,G43,0)</f>
        <v>0</v>
      </c>
      <c r="BE43" s="168">
        <f>IF(AZ43=5,G43,0)</f>
        <v>0</v>
      </c>
      <c r="CZ43" s="168">
        <v>2.5020000000000001E-2</v>
      </c>
    </row>
    <row r="44" spans="1:104">
      <c r="A44" s="195">
        <v>31</v>
      </c>
      <c r="B44" s="196" t="s">
        <v>147</v>
      </c>
      <c r="C44" s="197" t="s">
        <v>148</v>
      </c>
      <c r="D44" s="198" t="s">
        <v>106</v>
      </c>
      <c r="E44" s="199">
        <v>1</v>
      </c>
      <c r="F44" s="199">
        <v>5893</v>
      </c>
      <c r="G44" s="200">
        <f>E44*F44</f>
        <v>5893</v>
      </c>
      <c r="O44" s="194">
        <v>2</v>
      </c>
      <c r="AA44" s="168">
        <v>1</v>
      </c>
      <c r="AB44" s="168">
        <v>7</v>
      </c>
      <c r="AC44" s="168">
        <v>7</v>
      </c>
      <c r="AZ44" s="168">
        <v>2</v>
      </c>
      <c r="BA44" s="168">
        <f>IF(AZ44=1,G44,0)</f>
        <v>0</v>
      </c>
      <c r="BB44" s="168">
        <f>IF(AZ44=2,G44,0)</f>
        <v>5893</v>
      </c>
      <c r="BC44" s="168">
        <f>IF(AZ44=3,G44,0)</f>
        <v>0</v>
      </c>
      <c r="BD44" s="168">
        <f>IF(AZ44=4,G44,0)</f>
        <v>0</v>
      </c>
      <c r="BE44" s="168">
        <f>IF(AZ44=5,G44,0)</f>
        <v>0</v>
      </c>
      <c r="CZ44" s="168">
        <v>3.1539999999999999E-2</v>
      </c>
    </row>
    <row r="45" spans="1:104">
      <c r="A45" s="195">
        <v>32</v>
      </c>
      <c r="B45" s="196" t="s">
        <v>149</v>
      </c>
      <c r="C45" s="197" t="s">
        <v>150</v>
      </c>
      <c r="D45" s="198" t="s">
        <v>106</v>
      </c>
      <c r="E45" s="199">
        <v>5</v>
      </c>
      <c r="F45" s="199">
        <v>4319</v>
      </c>
      <c r="G45" s="200">
        <f>E45*F45</f>
        <v>21595</v>
      </c>
      <c r="O45" s="194">
        <v>2</v>
      </c>
      <c r="AA45" s="168">
        <v>1</v>
      </c>
      <c r="AB45" s="168">
        <v>7</v>
      </c>
      <c r="AC45" s="168">
        <v>7</v>
      </c>
      <c r="AZ45" s="168">
        <v>2</v>
      </c>
      <c r="BA45" s="168">
        <f>IF(AZ45=1,G45,0)</f>
        <v>0</v>
      </c>
      <c r="BB45" s="168">
        <f>IF(AZ45=2,G45,0)</f>
        <v>21595</v>
      </c>
      <c r="BC45" s="168">
        <f>IF(AZ45=3,G45,0)</f>
        <v>0</v>
      </c>
      <c r="BD45" s="168">
        <f>IF(AZ45=4,G45,0)</f>
        <v>0</v>
      </c>
      <c r="BE45" s="168">
        <f>IF(AZ45=5,G45,0)</f>
        <v>0</v>
      </c>
      <c r="CZ45" s="168">
        <v>1.54E-2</v>
      </c>
    </row>
    <row r="46" spans="1:104">
      <c r="A46" s="195">
        <v>33</v>
      </c>
      <c r="B46" s="196" t="s">
        <v>151</v>
      </c>
      <c r="C46" s="197" t="s">
        <v>152</v>
      </c>
      <c r="D46" s="198" t="s">
        <v>106</v>
      </c>
      <c r="E46" s="199">
        <v>1</v>
      </c>
      <c r="F46" s="199">
        <v>4631</v>
      </c>
      <c r="G46" s="200">
        <f>E46*F46</f>
        <v>4631</v>
      </c>
      <c r="O46" s="194">
        <v>2</v>
      </c>
      <c r="AA46" s="168">
        <v>1</v>
      </c>
      <c r="AB46" s="168">
        <v>7</v>
      </c>
      <c r="AC46" s="168">
        <v>7</v>
      </c>
      <c r="AZ46" s="168">
        <v>2</v>
      </c>
      <c r="BA46" s="168">
        <f>IF(AZ46=1,G46,0)</f>
        <v>0</v>
      </c>
      <c r="BB46" s="168">
        <f>IF(AZ46=2,G46,0)</f>
        <v>4631</v>
      </c>
      <c r="BC46" s="168">
        <f>IF(AZ46=3,G46,0)</f>
        <v>0</v>
      </c>
      <c r="BD46" s="168">
        <f>IF(AZ46=4,G46,0)</f>
        <v>0</v>
      </c>
      <c r="BE46" s="168">
        <f>IF(AZ46=5,G46,0)</f>
        <v>0</v>
      </c>
      <c r="CZ46" s="168">
        <v>1.8499999999999999E-2</v>
      </c>
    </row>
    <row r="47" spans="1:104">
      <c r="A47" s="195">
        <v>34</v>
      </c>
      <c r="B47" s="196" t="s">
        <v>153</v>
      </c>
      <c r="C47" s="197" t="s">
        <v>154</v>
      </c>
      <c r="D47" s="198" t="s">
        <v>106</v>
      </c>
      <c r="E47" s="199">
        <v>20</v>
      </c>
      <c r="F47" s="199">
        <v>504</v>
      </c>
      <c r="G47" s="200">
        <f>E47*F47</f>
        <v>10080</v>
      </c>
      <c r="O47" s="194">
        <v>2</v>
      </c>
      <c r="AA47" s="168">
        <v>1</v>
      </c>
      <c r="AB47" s="168">
        <v>7</v>
      </c>
      <c r="AC47" s="168">
        <v>7</v>
      </c>
      <c r="AZ47" s="168">
        <v>2</v>
      </c>
      <c r="BA47" s="168">
        <f>IF(AZ47=1,G47,0)</f>
        <v>0</v>
      </c>
      <c r="BB47" s="168">
        <f>IF(AZ47=2,G47,0)</f>
        <v>10080</v>
      </c>
      <c r="BC47" s="168">
        <f>IF(AZ47=3,G47,0)</f>
        <v>0</v>
      </c>
      <c r="BD47" s="168">
        <f>IF(AZ47=4,G47,0)</f>
        <v>0</v>
      </c>
      <c r="BE47" s="168">
        <f>IF(AZ47=5,G47,0)</f>
        <v>0</v>
      </c>
      <c r="CZ47" s="168">
        <v>0</v>
      </c>
    </row>
    <row r="48" spans="1:104">
      <c r="A48" s="195">
        <v>35</v>
      </c>
      <c r="B48" s="196" t="s">
        <v>84</v>
      </c>
      <c r="C48" s="197" t="s">
        <v>155</v>
      </c>
      <c r="D48" s="198" t="s">
        <v>76</v>
      </c>
      <c r="E48" s="199">
        <v>20</v>
      </c>
      <c r="F48" s="199">
        <v>350</v>
      </c>
      <c r="G48" s="200">
        <f>E48*F48</f>
        <v>7000</v>
      </c>
      <c r="O48" s="194">
        <v>2</v>
      </c>
      <c r="AA48" s="168">
        <v>12</v>
      </c>
      <c r="AB48" s="168">
        <v>0</v>
      </c>
      <c r="AC48" s="168">
        <v>30</v>
      </c>
      <c r="AZ48" s="168">
        <v>2</v>
      </c>
      <c r="BA48" s="168">
        <f>IF(AZ48=1,G48,0)</f>
        <v>0</v>
      </c>
      <c r="BB48" s="168">
        <f>IF(AZ48=2,G48,0)</f>
        <v>7000</v>
      </c>
      <c r="BC48" s="168">
        <f>IF(AZ48=3,G48,0)</f>
        <v>0</v>
      </c>
      <c r="BD48" s="168">
        <f>IF(AZ48=4,G48,0)</f>
        <v>0</v>
      </c>
      <c r="BE48" s="168">
        <f>IF(AZ48=5,G48,0)</f>
        <v>0</v>
      </c>
      <c r="CZ48" s="168">
        <v>0</v>
      </c>
    </row>
    <row r="49" spans="1:104">
      <c r="A49" s="201"/>
      <c r="B49" s="202" t="s">
        <v>77</v>
      </c>
      <c r="C49" s="203" t="str">
        <f>CONCATENATE(B41," ",C41)</f>
        <v>735 Otopná tělesa</v>
      </c>
      <c r="D49" s="201"/>
      <c r="E49" s="204"/>
      <c r="F49" s="204"/>
      <c r="G49" s="205">
        <f>SUM(G41:G48)</f>
        <v>117315</v>
      </c>
      <c r="O49" s="194">
        <v>4</v>
      </c>
      <c r="BA49" s="206">
        <f>SUM(BA41:BA48)</f>
        <v>0</v>
      </c>
      <c r="BB49" s="206">
        <f>SUM(BB41:BB48)</f>
        <v>117315</v>
      </c>
      <c r="BC49" s="206">
        <f>SUM(BC41:BC48)</f>
        <v>0</v>
      </c>
      <c r="BD49" s="206">
        <f>SUM(BD41:BD48)</f>
        <v>0</v>
      </c>
      <c r="BE49" s="206">
        <f>SUM(BE41:BE48)</f>
        <v>0</v>
      </c>
    </row>
    <row r="50" spans="1:104">
      <c r="A50" s="187" t="s">
        <v>74</v>
      </c>
      <c r="B50" s="188" t="s">
        <v>156</v>
      </c>
      <c r="C50" s="189" t="s">
        <v>31</v>
      </c>
      <c r="D50" s="190"/>
      <c r="E50" s="191"/>
      <c r="F50" s="191"/>
      <c r="G50" s="192"/>
      <c r="H50" s="193"/>
      <c r="I50" s="193"/>
      <c r="O50" s="194">
        <v>1</v>
      </c>
    </row>
    <row r="51" spans="1:104">
      <c r="A51" s="195">
        <v>36</v>
      </c>
      <c r="B51" s="196" t="s">
        <v>84</v>
      </c>
      <c r="C51" s="197" t="s">
        <v>157</v>
      </c>
      <c r="D51" s="198" t="s">
        <v>62</v>
      </c>
      <c r="E51" s="199">
        <v>3</v>
      </c>
      <c r="F51" s="199">
        <v>3605.75</v>
      </c>
      <c r="G51" s="200">
        <f>E51*F51</f>
        <v>10817.25</v>
      </c>
      <c r="O51" s="194">
        <v>2</v>
      </c>
      <c r="AA51" s="168">
        <v>12</v>
      </c>
      <c r="AB51" s="168">
        <v>0</v>
      </c>
      <c r="AC51" s="168">
        <v>32</v>
      </c>
      <c r="AZ51" s="168">
        <v>2</v>
      </c>
      <c r="BA51" s="168">
        <f>IF(AZ51=1,G51,0)</f>
        <v>0</v>
      </c>
      <c r="BB51" s="168">
        <f>IF(AZ51=2,G51,0)</f>
        <v>10817.25</v>
      </c>
      <c r="BC51" s="168">
        <f>IF(AZ51=3,G51,0)</f>
        <v>0</v>
      </c>
      <c r="BD51" s="168">
        <f>IF(AZ51=4,G51,0)</f>
        <v>0</v>
      </c>
      <c r="BE51" s="168">
        <f>IF(AZ51=5,G51,0)</f>
        <v>0</v>
      </c>
      <c r="CZ51" s="168">
        <v>0</v>
      </c>
    </row>
    <row r="52" spans="1:104">
      <c r="A52" s="195">
        <v>37</v>
      </c>
      <c r="B52" s="196" t="s">
        <v>84</v>
      </c>
      <c r="C52" s="197" t="s">
        <v>158</v>
      </c>
      <c r="D52" s="198" t="s">
        <v>86</v>
      </c>
      <c r="E52" s="199">
        <v>1</v>
      </c>
      <c r="F52" s="199">
        <v>12500</v>
      </c>
      <c r="G52" s="200">
        <f>E52*F52</f>
        <v>12500</v>
      </c>
      <c r="O52" s="194">
        <v>2</v>
      </c>
      <c r="AA52" s="168">
        <v>12</v>
      </c>
      <c r="AB52" s="168">
        <v>0</v>
      </c>
      <c r="AC52" s="168">
        <v>33</v>
      </c>
      <c r="AZ52" s="168">
        <v>2</v>
      </c>
      <c r="BA52" s="168">
        <f>IF(AZ52=1,G52,0)</f>
        <v>0</v>
      </c>
      <c r="BB52" s="168">
        <f>IF(AZ52=2,G52,0)</f>
        <v>12500</v>
      </c>
      <c r="BC52" s="168">
        <f>IF(AZ52=3,G52,0)</f>
        <v>0</v>
      </c>
      <c r="BD52" s="168">
        <f>IF(AZ52=4,G52,0)</f>
        <v>0</v>
      </c>
      <c r="BE52" s="168">
        <f>IF(AZ52=5,G52,0)</f>
        <v>0</v>
      </c>
      <c r="CZ52" s="168">
        <v>0</v>
      </c>
    </row>
    <row r="53" spans="1:104">
      <c r="A53" s="201"/>
      <c r="B53" s="202" t="s">
        <v>77</v>
      </c>
      <c r="C53" s="203" t="str">
        <f>CONCATENATE(B50," ",C50)</f>
        <v>789 HZS</v>
      </c>
      <c r="D53" s="201"/>
      <c r="E53" s="204"/>
      <c r="F53" s="204"/>
      <c r="G53" s="205">
        <f>SUM(G50:G52)</f>
        <v>23317.25</v>
      </c>
      <c r="O53" s="194">
        <v>4</v>
      </c>
      <c r="BA53" s="206">
        <f>SUM(BA50:BA52)</f>
        <v>0</v>
      </c>
      <c r="BB53" s="206">
        <f>SUM(BB50:BB52)</f>
        <v>23317.25</v>
      </c>
      <c r="BC53" s="206">
        <f>SUM(BC50:BC52)</f>
        <v>0</v>
      </c>
      <c r="BD53" s="206">
        <f>SUM(BD50:BD52)</f>
        <v>0</v>
      </c>
      <c r="BE53" s="206">
        <f>SUM(BE50:BE52)</f>
        <v>0</v>
      </c>
    </row>
    <row r="54" spans="1:104">
      <c r="E54" s="168"/>
    </row>
    <row r="55" spans="1:104">
      <c r="E55" s="168"/>
    </row>
    <row r="56" spans="1:104">
      <c r="E56" s="168"/>
    </row>
    <row r="57" spans="1:104">
      <c r="E57" s="168"/>
    </row>
    <row r="58" spans="1:104">
      <c r="E58" s="168"/>
    </row>
    <row r="59" spans="1:104">
      <c r="E59" s="168"/>
    </row>
    <row r="60" spans="1:104">
      <c r="E60" s="168"/>
    </row>
    <row r="61" spans="1:104">
      <c r="E61" s="168"/>
    </row>
    <row r="62" spans="1:104">
      <c r="E62" s="168"/>
    </row>
    <row r="63" spans="1:104">
      <c r="E63" s="168"/>
    </row>
    <row r="64" spans="1:104">
      <c r="E64" s="168"/>
    </row>
    <row r="65" spans="1:7">
      <c r="E65" s="168"/>
    </row>
    <row r="66" spans="1:7">
      <c r="E66" s="168"/>
    </row>
    <row r="67" spans="1:7">
      <c r="E67" s="168"/>
    </row>
    <row r="68" spans="1:7">
      <c r="E68" s="168"/>
    </row>
    <row r="69" spans="1:7">
      <c r="E69" s="168"/>
    </row>
    <row r="70" spans="1:7">
      <c r="E70" s="168"/>
    </row>
    <row r="71" spans="1:7">
      <c r="E71" s="168"/>
    </row>
    <row r="72" spans="1:7">
      <c r="E72" s="168"/>
    </row>
    <row r="73" spans="1:7">
      <c r="E73" s="168"/>
    </row>
    <row r="74" spans="1:7">
      <c r="E74" s="168"/>
    </row>
    <row r="75" spans="1:7">
      <c r="E75" s="168"/>
    </row>
    <row r="76" spans="1:7">
      <c r="E76" s="168"/>
    </row>
    <row r="77" spans="1:7">
      <c r="A77" s="207"/>
      <c r="B77" s="207"/>
      <c r="C77" s="207"/>
      <c r="D77" s="207"/>
      <c r="E77" s="207"/>
      <c r="F77" s="207"/>
      <c r="G77" s="207"/>
    </row>
    <row r="78" spans="1:7">
      <c r="A78" s="207"/>
      <c r="B78" s="207"/>
      <c r="C78" s="207"/>
      <c r="D78" s="207"/>
      <c r="E78" s="207"/>
      <c r="F78" s="207"/>
      <c r="G78" s="207"/>
    </row>
    <row r="79" spans="1:7">
      <c r="A79" s="207"/>
      <c r="B79" s="207"/>
      <c r="C79" s="207"/>
      <c r="D79" s="207"/>
      <c r="E79" s="207"/>
      <c r="F79" s="207"/>
      <c r="G79" s="207"/>
    </row>
    <row r="80" spans="1:7">
      <c r="A80" s="207"/>
      <c r="B80" s="207"/>
      <c r="C80" s="207"/>
      <c r="D80" s="207"/>
      <c r="E80" s="207"/>
      <c r="F80" s="207"/>
      <c r="G80" s="207"/>
    </row>
    <row r="81" spans="5:5">
      <c r="E81" s="168"/>
    </row>
    <row r="82" spans="5:5">
      <c r="E82" s="168"/>
    </row>
    <row r="83" spans="5:5">
      <c r="E83" s="168"/>
    </row>
    <row r="84" spans="5:5">
      <c r="E84" s="168"/>
    </row>
    <row r="85" spans="5:5">
      <c r="E85" s="168"/>
    </row>
    <row r="86" spans="5:5">
      <c r="E86" s="168"/>
    </row>
    <row r="87" spans="5:5">
      <c r="E87" s="168"/>
    </row>
    <row r="88" spans="5:5">
      <c r="E88" s="168"/>
    </row>
    <row r="89" spans="5:5">
      <c r="E89" s="168"/>
    </row>
    <row r="90" spans="5:5">
      <c r="E90" s="168"/>
    </row>
    <row r="91" spans="5:5">
      <c r="E91" s="168"/>
    </row>
    <row r="92" spans="5:5">
      <c r="E92" s="168"/>
    </row>
    <row r="93" spans="5:5">
      <c r="E93" s="168"/>
    </row>
    <row r="94" spans="5:5">
      <c r="E94" s="168"/>
    </row>
    <row r="95" spans="5:5">
      <c r="E95" s="168"/>
    </row>
    <row r="96" spans="5:5">
      <c r="E96" s="168"/>
    </row>
    <row r="97" spans="1:5">
      <c r="E97" s="168"/>
    </row>
    <row r="98" spans="1:5">
      <c r="E98" s="168"/>
    </row>
    <row r="99" spans="1:5">
      <c r="E99" s="168"/>
    </row>
    <row r="100" spans="1:5">
      <c r="E100" s="168"/>
    </row>
    <row r="101" spans="1:5">
      <c r="E101" s="168"/>
    </row>
    <row r="102" spans="1:5">
      <c r="E102" s="168"/>
    </row>
    <row r="103" spans="1:5">
      <c r="E103" s="168"/>
    </row>
    <row r="104" spans="1:5">
      <c r="E104" s="168"/>
    </row>
    <row r="105" spans="1:5">
      <c r="E105" s="168"/>
    </row>
    <row r="106" spans="1:5">
      <c r="E106" s="168"/>
    </row>
    <row r="107" spans="1:5">
      <c r="E107" s="168"/>
    </row>
    <row r="108" spans="1:5">
      <c r="E108" s="168"/>
    </row>
    <row r="109" spans="1:5">
      <c r="E109" s="168"/>
    </row>
    <row r="110" spans="1:5">
      <c r="E110" s="168"/>
    </row>
    <row r="111" spans="1:5">
      <c r="E111" s="168"/>
    </row>
    <row r="112" spans="1:5">
      <c r="A112" s="208"/>
      <c r="B112" s="208"/>
    </row>
    <row r="113" spans="1:7">
      <c r="A113" s="207"/>
      <c r="B113" s="207"/>
      <c r="C113" s="209"/>
      <c r="D113" s="209"/>
      <c r="E113" s="210"/>
      <c r="F113" s="209"/>
      <c r="G113" s="211"/>
    </row>
    <row r="114" spans="1:7">
      <c r="A114" s="212"/>
      <c r="B114" s="212"/>
      <c r="C114" s="207"/>
      <c r="D114" s="207"/>
      <c r="E114" s="213"/>
      <c r="F114" s="207"/>
      <c r="G114" s="207"/>
    </row>
    <row r="115" spans="1:7">
      <c r="A115" s="207"/>
      <c r="B115" s="207"/>
      <c r="C115" s="207"/>
      <c r="D115" s="207"/>
      <c r="E115" s="213"/>
      <c r="F115" s="207"/>
      <c r="G115" s="207"/>
    </row>
    <row r="116" spans="1:7">
      <c r="A116" s="207"/>
      <c r="B116" s="207"/>
      <c r="C116" s="207"/>
      <c r="D116" s="207"/>
      <c r="E116" s="213"/>
      <c r="F116" s="207"/>
      <c r="G116" s="207"/>
    </row>
    <row r="117" spans="1:7">
      <c r="A117" s="207"/>
      <c r="B117" s="207"/>
      <c r="C117" s="207"/>
      <c r="D117" s="207"/>
      <c r="E117" s="213"/>
      <c r="F117" s="207"/>
      <c r="G117" s="207"/>
    </row>
    <row r="118" spans="1:7">
      <c r="A118" s="207"/>
      <c r="B118" s="207"/>
      <c r="C118" s="207"/>
      <c r="D118" s="207"/>
      <c r="E118" s="213"/>
      <c r="F118" s="207"/>
      <c r="G118" s="207"/>
    </row>
    <row r="119" spans="1:7">
      <c r="A119" s="207"/>
      <c r="B119" s="207"/>
      <c r="C119" s="207"/>
      <c r="D119" s="207"/>
      <c r="E119" s="213"/>
      <c r="F119" s="207"/>
      <c r="G119" s="207"/>
    </row>
    <row r="120" spans="1:7">
      <c r="A120" s="207"/>
      <c r="B120" s="207"/>
      <c r="C120" s="207"/>
      <c r="D120" s="207"/>
      <c r="E120" s="213"/>
      <c r="F120" s="207"/>
      <c r="G120" s="207"/>
    </row>
    <row r="121" spans="1:7">
      <c r="A121" s="207"/>
      <c r="B121" s="207"/>
      <c r="C121" s="207"/>
      <c r="D121" s="207"/>
      <c r="E121" s="213"/>
      <c r="F121" s="207"/>
      <c r="G121" s="207"/>
    </row>
    <row r="122" spans="1:7">
      <c r="A122" s="207"/>
      <c r="B122" s="207"/>
      <c r="C122" s="207"/>
      <c r="D122" s="207"/>
      <c r="E122" s="213"/>
      <c r="F122" s="207"/>
      <c r="G122" s="207"/>
    </row>
    <row r="123" spans="1:7">
      <c r="A123" s="207"/>
      <c r="B123" s="207"/>
      <c r="C123" s="207"/>
      <c r="D123" s="207"/>
      <c r="E123" s="213"/>
      <c r="F123" s="207"/>
      <c r="G123" s="207"/>
    </row>
    <row r="124" spans="1:7">
      <c r="A124" s="207"/>
      <c r="B124" s="207"/>
      <c r="C124" s="207"/>
      <c r="D124" s="207"/>
      <c r="E124" s="213"/>
      <c r="F124" s="207"/>
      <c r="G124" s="207"/>
    </row>
    <row r="125" spans="1:7">
      <c r="A125" s="207"/>
      <c r="B125" s="207"/>
      <c r="C125" s="207"/>
      <c r="D125" s="207"/>
      <c r="E125" s="213"/>
      <c r="F125" s="207"/>
      <c r="G125" s="207"/>
    </row>
    <row r="126" spans="1:7">
      <c r="A126" s="207"/>
      <c r="B126" s="207"/>
      <c r="C126" s="207"/>
      <c r="D126" s="207"/>
      <c r="E126" s="213"/>
      <c r="F126" s="207"/>
      <c r="G126" s="207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dcterms:created xsi:type="dcterms:W3CDTF">2024-09-17T08:27:42Z</dcterms:created>
  <dcterms:modified xsi:type="dcterms:W3CDTF">2024-09-17T08:28:19Z</dcterms:modified>
</cp:coreProperties>
</file>